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ACKUPDATA\Data\DATA2\Social_activities\SIRAGUGAL\Financials\"/>
    </mc:Choice>
  </mc:AlternateContent>
  <xr:revisionPtr revIDLastSave="0" documentId="10_ncr:100000_{C63CA7DA-8CD1-4D5D-8B9C-ED4498AAA527}" xr6:coauthVersionLast="31" xr6:coauthVersionMax="31" xr10:uidLastSave="{00000000-0000-0000-0000-000000000000}"/>
  <bookViews>
    <workbookView xWindow="480" yWindow="1608" windowWidth="14616" windowHeight="6240" tabRatio="699" xr2:uid="{00000000-000D-0000-FFFF-FFFF00000000}"/>
  </bookViews>
  <sheets>
    <sheet name="India 2018 (2)" sheetId="26" r:id="rId1"/>
    <sheet name="India 2018" sheetId="25" r:id="rId2"/>
  </sheets>
  <calcPr calcId="179017" calcOnSave="0" concurrentCalc="0"/>
</workbook>
</file>

<file path=xl/calcChain.xml><?xml version="1.0" encoding="utf-8"?>
<calcChain xmlns="http://schemas.openxmlformats.org/spreadsheetml/2006/main">
  <c r="C132" i="26" l="1"/>
  <c r="W33" i="26"/>
  <c r="C131" i="26"/>
  <c r="X24" i="26"/>
  <c r="C130" i="26"/>
  <c r="X2" i="26"/>
  <c r="X3" i="26"/>
  <c r="X4" i="26"/>
  <c r="X5" i="26"/>
  <c r="X6" i="26"/>
  <c r="X7" i="26"/>
  <c r="X8" i="26"/>
  <c r="X9" i="26"/>
  <c r="X10" i="26"/>
  <c r="X11" i="26"/>
  <c r="X12" i="26"/>
  <c r="X13" i="26"/>
  <c r="X14" i="26"/>
  <c r="X15" i="26"/>
  <c r="X16" i="26"/>
  <c r="X17" i="26"/>
  <c r="X18" i="26"/>
  <c r="X19" i="26"/>
  <c r="X20" i="26"/>
  <c r="X21" i="26"/>
  <c r="X22" i="26"/>
  <c r="X23" i="26"/>
  <c r="X25" i="26"/>
  <c r="X26" i="26"/>
  <c r="X27" i="26"/>
  <c r="X28" i="26"/>
  <c r="X29" i="26"/>
  <c r="X30" i="26"/>
  <c r="X31" i="26"/>
  <c r="X32" i="26"/>
  <c r="X33" i="26"/>
  <c r="S57" i="26"/>
  <c r="C129" i="26"/>
  <c r="S129" i="26"/>
  <c r="T5" i="26"/>
  <c r="T4" i="26"/>
  <c r="T3" i="26"/>
  <c r="T23" i="26"/>
  <c r="C126" i="26"/>
  <c r="C121" i="26"/>
  <c r="C119" i="26"/>
  <c r="C122" i="26"/>
  <c r="S58" i="26"/>
  <c r="C123" i="26"/>
  <c r="C124" i="26"/>
  <c r="C111" i="26"/>
  <c r="C120" i="26"/>
  <c r="G39" i="26"/>
  <c r="G42" i="26"/>
  <c r="G43" i="26"/>
  <c r="G44" i="26"/>
  <c r="G45" i="26"/>
  <c r="G48" i="26"/>
  <c r="Q45" i="26"/>
  <c r="O45" i="26"/>
  <c r="M45" i="26"/>
  <c r="M44" i="26"/>
  <c r="O43" i="26"/>
  <c r="O42" i="26"/>
  <c r="S41" i="26"/>
  <c r="S40" i="26"/>
  <c r="S39" i="26"/>
  <c r="O39" i="26"/>
  <c r="V2" i="26"/>
  <c r="V3" i="26"/>
  <c r="V4" i="26"/>
  <c r="V5" i="26"/>
  <c r="V6" i="26"/>
  <c r="V7" i="26"/>
  <c r="V8" i="26"/>
  <c r="V9" i="26"/>
  <c r="V10" i="26"/>
  <c r="V11" i="26"/>
  <c r="V12" i="26"/>
  <c r="V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U33" i="26"/>
  <c r="T2" i="26"/>
  <c r="T6" i="26"/>
  <c r="T7" i="26"/>
  <c r="T8" i="26"/>
  <c r="T9" i="26"/>
  <c r="T10" i="26"/>
  <c r="T11" i="26"/>
  <c r="T12" i="26"/>
  <c r="T13" i="26"/>
  <c r="T14" i="26"/>
  <c r="T15" i="26"/>
  <c r="T16" i="26"/>
  <c r="T17" i="26"/>
  <c r="T18" i="26"/>
  <c r="T19" i="26"/>
  <c r="T20" i="26"/>
  <c r="T21" i="26"/>
  <c r="T22" i="26"/>
  <c r="T24" i="26"/>
  <c r="T25" i="26"/>
  <c r="T26" i="26"/>
  <c r="T27" i="26"/>
  <c r="T28" i="26"/>
  <c r="T29" i="26"/>
  <c r="T30" i="26"/>
  <c r="T32" i="26"/>
  <c r="T33" i="26"/>
  <c r="S33" i="26"/>
  <c r="R33" i="26"/>
  <c r="Q2" i="26"/>
  <c r="Q3" i="26"/>
  <c r="Q4" i="26"/>
  <c r="Q5" i="26"/>
  <c r="Q6" i="26"/>
  <c r="Q7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7" i="26"/>
  <c r="Q28" i="26"/>
  <c r="Q33" i="26"/>
  <c r="P33" i="26"/>
  <c r="M2" i="26"/>
  <c r="N2" i="26"/>
  <c r="M9" i="26"/>
  <c r="N9" i="26"/>
  <c r="M10" i="26"/>
  <c r="N10" i="26"/>
  <c r="M11" i="26"/>
  <c r="N11" i="26"/>
  <c r="M12" i="26"/>
  <c r="N12" i="26"/>
  <c r="M13" i="26"/>
  <c r="N13" i="26"/>
  <c r="M14" i="26"/>
  <c r="N14" i="26"/>
  <c r="M15" i="26"/>
  <c r="N15" i="26"/>
  <c r="M16" i="26"/>
  <c r="N16" i="26"/>
  <c r="M17" i="26"/>
  <c r="N17" i="26"/>
  <c r="M19" i="26"/>
  <c r="N19" i="26"/>
  <c r="N20" i="26"/>
  <c r="N33" i="26"/>
  <c r="M3" i="26"/>
  <c r="M4" i="26"/>
  <c r="M5" i="26"/>
  <c r="M6" i="26"/>
  <c r="M7" i="26"/>
  <c r="M8" i="26"/>
  <c r="M18" i="26"/>
  <c r="M21" i="26"/>
  <c r="M22" i="26"/>
  <c r="M23" i="26"/>
  <c r="M24" i="26"/>
  <c r="M25" i="26"/>
  <c r="M26" i="26"/>
  <c r="M27" i="26"/>
  <c r="M33" i="26"/>
  <c r="J33" i="26"/>
  <c r="K2" i="26"/>
  <c r="K3" i="26"/>
  <c r="K4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33" i="26"/>
  <c r="L33" i="26"/>
  <c r="G2" i="26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33" i="26"/>
  <c r="F33" i="26"/>
  <c r="C111" i="25"/>
  <c r="C119" i="25"/>
  <c r="C120" i="25"/>
  <c r="C121" i="25"/>
  <c r="C122" i="25"/>
  <c r="S57" i="25"/>
  <c r="S58" i="25"/>
  <c r="C123" i="25"/>
  <c r="C124" i="25"/>
  <c r="T5" i="25"/>
  <c r="T4" i="25"/>
  <c r="T3" i="25"/>
  <c r="T23" i="25"/>
  <c r="C126" i="25"/>
  <c r="X2" i="25"/>
  <c r="X3" i="25"/>
  <c r="X4" i="25"/>
  <c r="X5" i="25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C129" i="25"/>
  <c r="C130" i="25"/>
  <c r="W33" i="25"/>
  <c r="C131" i="25"/>
  <c r="C132" i="25"/>
  <c r="G2" i="25"/>
  <c r="K2" i="25"/>
  <c r="M2" i="25"/>
  <c r="N2" i="25"/>
  <c r="Q2" i="25"/>
  <c r="T2" i="25"/>
  <c r="V2" i="25"/>
  <c r="G3" i="25"/>
  <c r="K3" i="25"/>
  <c r="M3" i="25"/>
  <c r="Q3" i="25"/>
  <c r="V3" i="25"/>
  <c r="G4" i="25"/>
  <c r="K4" i="25"/>
  <c r="M4" i="25"/>
  <c r="Q4" i="25"/>
  <c r="V4" i="25"/>
  <c r="G5" i="25"/>
  <c r="K5" i="25"/>
  <c r="M5" i="25"/>
  <c r="Q5" i="25"/>
  <c r="V5" i="25"/>
  <c r="G6" i="25"/>
  <c r="K6" i="25"/>
  <c r="M6" i="25"/>
  <c r="Q6" i="25"/>
  <c r="T6" i="25"/>
  <c r="V6" i="25"/>
  <c r="G7" i="25"/>
  <c r="K7" i="25"/>
  <c r="M7" i="25"/>
  <c r="Q7" i="25"/>
  <c r="T7" i="25"/>
  <c r="V7" i="25"/>
  <c r="G8" i="25"/>
  <c r="K8" i="25"/>
  <c r="M8" i="25"/>
  <c r="Q8" i="25"/>
  <c r="T8" i="25"/>
  <c r="V8" i="25"/>
  <c r="G9" i="25"/>
  <c r="K9" i="25"/>
  <c r="M9" i="25"/>
  <c r="N9" i="25"/>
  <c r="Q9" i="25"/>
  <c r="T9" i="25"/>
  <c r="V9" i="25"/>
  <c r="G10" i="25"/>
  <c r="K10" i="25"/>
  <c r="M10" i="25"/>
  <c r="N10" i="25"/>
  <c r="Q10" i="25"/>
  <c r="T10" i="25"/>
  <c r="V10" i="25"/>
  <c r="G11" i="25"/>
  <c r="K11" i="25"/>
  <c r="M11" i="25"/>
  <c r="N11" i="25"/>
  <c r="Q11" i="25"/>
  <c r="T11" i="25"/>
  <c r="V11" i="25"/>
  <c r="G12" i="25"/>
  <c r="K12" i="25"/>
  <c r="M12" i="25"/>
  <c r="N12" i="25"/>
  <c r="Q12" i="25"/>
  <c r="T12" i="25"/>
  <c r="V12" i="25"/>
  <c r="G13" i="25"/>
  <c r="K13" i="25"/>
  <c r="M13" i="25"/>
  <c r="N13" i="25"/>
  <c r="Q13" i="25"/>
  <c r="T13" i="25"/>
  <c r="V13" i="25"/>
  <c r="G14" i="25"/>
  <c r="K14" i="25"/>
  <c r="M14" i="25"/>
  <c r="N14" i="25"/>
  <c r="Q14" i="25"/>
  <c r="T14" i="25"/>
  <c r="V14" i="25"/>
  <c r="G15" i="25"/>
  <c r="K15" i="25"/>
  <c r="M15" i="25"/>
  <c r="N15" i="25"/>
  <c r="Q15" i="25"/>
  <c r="T15" i="25"/>
  <c r="V15" i="25"/>
  <c r="K16" i="25"/>
  <c r="M16" i="25"/>
  <c r="N16" i="25"/>
  <c r="Q16" i="25"/>
  <c r="T16" i="25"/>
  <c r="V16" i="25"/>
  <c r="K17" i="25"/>
  <c r="M17" i="25"/>
  <c r="N17" i="25"/>
  <c r="Q17" i="25"/>
  <c r="T17" i="25"/>
  <c r="V17" i="25"/>
  <c r="K18" i="25"/>
  <c r="M18" i="25"/>
  <c r="Q18" i="25"/>
  <c r="T18" i="25"/>
  <c r="V18" i="25"/>
  <c r="K19" i="25"/>
  <c r="M19" i="25"/>
  <c r="N19" i="25"/>
  <c r="Q19" i="25"/>
  <c r="T19" i="25"/>
  <c r="V19" i="25"/>
  <c r="N20" i="25"/>
  <c r="Q20" i="25"/>
  <c r="T20" i="25"/>
  <c r="V20" i="25"/>
  <c r="M21" i="25"/>
  <c r="Q21" i="25"/>
  <c r="T21" i="25"/>
  <c r="V21" i="25"/>
  <c r="M22" i="25"/>
  <c r="Q22" i="25"/>
  <c r="T22" i="25"/>
  <c r="V22" i="25"/>
  <c r="M23" i="25"/>
  <c r="Q23" i="25"/>
  <c r="V23" i="25"/>
  <c r="M24" i="25"/>
  <c r="Q24" i="25"/>
  <c r="T24" i="25"/>
  <c r="V24" i="25"/>
  <c r="M25" i="25"/>
  <c r="Q25" i="25"/>
  <c r="T25" i="25"/>
  <c r="V25" i="25"/>
  <c r="M26" i="25"/>
  <c r="T26" i="25"/>
  <c r="V26" i="25"/>
  <c r="M27" i="25"/>
  <c r="Q27" i="25"/>
  <c r="T27" i="25"/>
  <c r="V27" i="25"/>
  <c r="Q28" i="25"/>
  <c r="T28" i="25"/>
  <c r="V28" i="25"/>
  <c r="T29" i="25"/>
  <c r="V29" i="25"/>
  <c r="T30" i="25"/>
  <c r="V30" i="25"/>
  <c r="V31" i="25"/>
  <c r="T32" i="25"/>
  <c r="V32" i="25"/>
  <c r="F33" i="25"/>
  <c r="G33" i="25"/>
  <c r="J33" i="25"/>
  <c r="K33" i="25"/>
  <c r="L33" i="25"/>
  <c r="M33" i="25"/>
  <c r="N33" i="25"/>
  <c r="P33" i="25"/>
  <c r="Q33" i="25"/>
  <c r="R33" i="25"/>
  <c r="S33" i="25"/>
  <c r="T33" i="25"/>
  <c r="U33" i="25"/>
  <c r="V33" i="25"/>
  <c r="G39" i="25"/>
  <c r="O39" i="25"/>
  <c r="S39" i="25"/>
  <c r="S40" i="25"/>
  <c r="S41" i="25"/>
  <c r="G42" i="25"/>
  <c r="O42" i="25"/>
  <c r="G43" i="25"/>
  <c r="O43" i="25"/>
  <c r="G44" i="25"/>
  <c r="M44" i="25"/>
  <c r="G45" i="25"/>
  <c r="M45" i="25"/>
  <c r="O45" i="25"/>
  <c r="Q45" i="25"/>
  <c r="G48" i="25"/>
  <c r="S129" i="25"/>
</calcChain>
</file>

<file path=xl/sharedStrings.xml><?xml version="1.0" encoding="utf-8"?>
<sst xmlns="http://schemas.openxmlformats.org/spreadsheetml/2006/main" count="486" uniqueCount="160">
  <si>
    <t xml:space="preserve">Name </t>
  </si>
  <si>
    <t>V Sruthi</t>
  </si>
  <si>
    <t>Vignesh</t>
  </si>
  <si>
    <t>Total</t>
  </si>
  <si>
    <t>Rs/year</t>
  </si>
  <si>
    <t>Euro/Year</t>
  </si>
  <si>
    <t>Exchange Rate</t>
  </si>
  <si>
    <t>D.Divya</t>
  </si>
  <si>
    <t>A.B Rudravathi</t>
  </si>
  <si>
    <t>Karin Roelandts</t>
  </si>
  <si>
    <t xml:space="preserve">V.Nithya Sri </t>
  </si>
  <si>
    <t>L. Rukmani</t>
  </si>
  <si>
    <t>T Sandhya</t>
  </si>
  <si>
    <t>Sponsor</t>
  </si>
  <si>
    <t>Sponsored</t>
  </si>
  <si>
    <t>To be paid</t>
  </si>
  <si>
    <t xml:space="preserve">total need </t>
  </si>
  <si>
    <t>Paid</t>
  </si>
  <si>
    <t>Jan Knapen</t>
  </si>
  <si>
    <t>Karin</t>
  </si>
  <si>
    <t>No</t>
  </si>
  <si>
    <t>Evelyne</t>
  </si>
  <si>
    <t>Loempia</t>
  </si>
  <si>
    <t>QUIZ</t>
  </si>
  <si>
    <t>Katrien Lissens</t>
  </si>
  <si>
    <t xml:space="preserve">Freddy </t>
  </si>
  <si>
    <t>status 2014</t>
  </si>
  <si>
    <t>Amount 2014</t>
  </si>
  <si>
    <t>paid</t>
  </si>
  <si>
    <t>Udayanidhi</t>
  </si>
  <si>
    <t xml:space="preserve">paid </t>
  </si>
  <si>
    <t xml:space="preserve">Paid </t>
  </si>
  <si>
    <t>Deepa Rajagopalan</t>
  </si>
  <si>
    <t>Faizal Yonus</t>
  </si>
  <si>
    <t>Folkmans</t>
  </si>
  <si>
    <t>Status Sponsored</t>
  </si>
  <si>
    <t>No sponsor</t>
  </si>
  <si>
    <t>No Sponsor</t>
  </si>
  <si>
    <t xml:space="preserve"> Sponsor started</t>
  </si>
  <si>
    <t xml:space="preserve">Robert </t>
  </si>
  <si>
    <t xml:space="preserve">Nadine </t>
  </si>
  <si>
    <t>Euro</t>
  </si>
  <si>
    <t>Alex Feyers</t>
  </si>
  <si>
    <t>Shamsu beevi</t>
  </si>
  <si>
    <t>Mohamed Tham Thasin</t>
  </si>
  <si>
    <t xml:space="preserve">Hareesh Raj </t>
  </si>
  <si>
    <t>Subashree R</t>
  </si>
  <si>
    <t>Arun Kumar I</t>
  </si>
  <si>
    <t>Shrivarsini CT</t>
  </si>
  <si>
    <t>Karthiga K</t>
  </si>
  <si>
    <t>Karthikeyan K</t>
  </si>
  <si>
    <t>M Hariharan</t>
  </si>
  <si>
    <t>Requested 2015</t>
  </si>
  <si>
    <t>Euro/year 2015</t>
  </si>
  <si>
    <t>Alloted 2015</t>
  </si>
  <si>
    <t>Gayathri</t>
  </si>
  <si>
    <t>Johan Busse</t>
  </si>
  <si>
    <t>Joke</t>
  </si>
  <si>
    <t>requested Euro/year 2016</t>
  </si>
  <si>
    <t>requested in RS 2016</t>
  </si>
  <si>
    <t>Annemie Goedemie</t>
  </si>
  <si>
    <t>Nadine</t>
  </si>
  <si>
    <t>Tine Kwanten</t>
  </si>
  <si>
    <t xml:space="preserve">Hans </t>
  </si>
  <si>
    <t>Pradeep Infosys</t>
  </si>
  <si>
    <t>Chris Van Meeuwen</t>
  </si>
  <si>
    <t>UKG</t>
  </si>
  <si>
    <t>Class 1</t>
  </si>
  <si>
    <t>Class 2</t>
  </si>
  <si>
    <t>Class 3</t>
  </si>
  <si>
    <t>Class 4</t>
  </si>
  <si>
    <t>Claas V</t>
  </si>
  <si>
    <t>Jaganathan (Anjali son)</t>
  </si>
  <si>
    <t>Revathi (Jeeva daughter)</t>
  </si>
  <si>
    <t>Class</t>
  </si>
  <si>
    <t>Priya Bangalore (Dhanalaksmi, S, Nandhini, Gokul)</t>
  </si>
  <si>
    <t>Rosa</t>
  </si>
  <si>
    <t>Allotted in Rs 2016</t>
  </si>
  <si>
    <t>Allotted in Euro</t>
  </si>
  <si>
    <t>Najumudeen S</t>
  </si>
  <si>
    <t>Kamarmma Sponsor(Vignesh)</t>
  </si>
  <si>
    <t>Syed Ali</t>
  </si>
  <si>
    <t>Money received  2017</t>
  </si>
  <si>
    <t>Deepa US</t>
  </si>
  <si>
    <t>Wilfried</t>
  </si>
  <si>
    <t xml:space="preserve">Jules </t>
  </si>
  <si>
    <t>QUIZ Cost</t>
  </si>
  <si>
    <t>Gifts for the volunteers</t>
  </si>
  <si>
    <t>Niko</t>
  </si>
  <si>
    <t>QUIZ Inkom</t>
  </si>
  <si>
    <t>Boxes for Loempia AVA</t>
  </si>
  <si>
    <t>Drinks for the QUIZ</t>
  </si>
  <si>
    <t>S.Satish (Kamaramma recommendation)</t>
  </si>
  <si>
    <t>Allotted in 2017</t>
  </si>
  <si>
    <t xml:space="preserve">Anusha </t>
  </si>
  <si>
    <t>Requested in 2017</t>
  </si>
  <si>
    <t>Robert Heyvaert</t>
  </si>
  <si>
    <t>Money left in Belgium acccount after transfer</t>
  </si>
  <si>
    <t>Dhanusree (Sruthi cousin)</t>
  </si>
  <si>
    <t>Uma Priya</t>
  </si>
  <si>
    <t>Money in India Account  in Rs</t>
  </si>
  <si>
    <t>Money Left from 2017 in Belgian account in Euroi</t>
  </si>
  <si>
    <t xml:space="preserve">Tisaun Joke                                       </t>
  </si>
  <si>
    <t>Eriks Mother</t>
  </si>
  <si>
    <t>Erik Busse mother</t>
  </si>
  <si>
    <t>Smet Ariane</t>
  </si>
  <si>
    <t>Frenay Pascal</t>
  </si>
  <si>
    <t>Koen Muysenwinkel</t>
  </si>
  <si>
    <t>Annemie Peetermans</t>
  </si>
  <si>
    <t>Tine Gertis</t>
  </si>
  <si>
    <t>Pieter Verstraeten</t>
  </si>
  <si>
    <t>Goovaerts Dillen</t>
  </si>
  <si>
    <t>De Rocket Dillens</t>
  </si>
  <si>
    <t>Sigi</t>
  </si>
  <si>
    <t>Jozefien</t>
  </si>
  <si>
    <t>Alexander</t>
  </si>
  <si>
    <t>Jurgen</t>
  </si>
  <si>
    <t>Poglavec Tara</t>
  </si>
  <si>
    <t>Nicolas</t>
  </si>
  <si>
    <t>Michelle Fokmans</t>
  </si>
  <si>
    <t>Hans</t>
  </si>
  <si>
    <t>Erik Mother</t>
  </si>
  <si>
    <t>Pradeep Sponsor in Belgium Account</t>
  </si>
  <si>
    <t>Sana Jasmine (Kamaramma recommendation)</t>
  </si>
  <si>
    <t>Alloted in 2018 in Euro</t>
  </si>
  <si>
    <t>Alloted in 2018 in Rs</t>
  </si>
  <si>
    <t>Requested in 2018 in RS</t>
  </si>
  <si>
    <t>Requested in 2018 in Euro</t>
  </si>
  <si>
    <t xml:space="preserve">Stopped </t>
  </si>
  <si>
    <t>Prasanna - Stopped in 2018</t>
  </si>
  <si>
    <t>Poornima - stopped in 2018</t>
  </si>
  <si>
    <t xml:space="preserve"> Naveen</t>
  </si>
  <si>
    <t xml:space="preserve">Akash R </t>
  </si>
  <si>
    <t xml:space="preserve">Ashwitha </t>
  </si>
  <si>
    <t>Exchange rate 2017</t>
  </si>
  <si>
    <t>Wiating List</t>
  </si>
  <si>
    <t>Total amount in Indian account  in euro</t>
  </si>
  <si>
    <t>in Rs</t>
  </si>
  <si>
    <t>in Euro</t>
  </si>
  <si>
    <t>Sponsored by QUIZ</t>
  </si>
  <si>
    <t>New in 2018</t>
  </si>
  <si>
    <t>Money still expected sponsor Provision</t>
  </si>
  <si>
    <t>Jannathul Fatima</t>
  </si>
  <si>
    <t>In Rs</t>
  </si>
  <si>
    <t>Exchange rate 2018</t>
  </si>
  <si>
    <t xml:space="preserve">Erik Mother </t>
  </si>
  <si>
    <t>Amount to be sent to India Chennai</t>
  </si>
  <si>
    <t>Amount to be sent to Bangalore</t>
  </si>
  <si>
    <t>Total Amount in Siragugal Belgium Account in Euro</t>
  </si>
  <si>
    <t xml:space="preserve">Total in Belgium after the cost </t>
  </si>
  <si>
    <t>Total amount in Syrah Account in Belgium(Cinta Anak)</t>
  </si>
  <si>
    <t>Jayasree</t>
  </si>
  <si>
    <t>Jayashree (Kamaramma)</t>
  </si>
  <si>
    <t>Dinesh K</t>
  </si>
  <si>
    <t>Sanjai K</t>
  </si>
  <si>
    <t>Amount to be sent to India Chennai in Rupees</t>
  </si>
  <si>
    <t xml:space="preserve">S.Satish </t>
  </si>
  <si>
    <t xml:space="preserve">Sana Jasmine </t>
  </si>
  <si>
    <t>Jayashree</t>
  </si>
  <si>
    <t xml:space="preserve">Dhanusree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</si>
</sst>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#,##0\ _€"/>
    <numFmt numFmtId="166" formatCode="[$₹-4009]\ #,##0"/>
    <numFmt numFmtId="167" formatCode="#,##0\ [$€-46E]"/>
    <numFmt numFmtId="168" formatCode="[$₹-439]#,##0"/>
    <numFmt numFmtId="169" formatCode="[$Rs.-849]\ 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/>
    <xf numFmtId="0" fontId="0" fillId="0" borderId="5" xfId="0" applyBorder="1"/>
    <xf numFmtId="0" fontId="1" fillId="2" borderId="4" xfId="0" applyFont="1" applyFill="1" applyBorder="1"/>
    <xf numFmtId="0" fontId="0" fillId="3" borderId="4" xfId="0" applyFill="1" applyBorder="1"/>
    <xf numFmtId="164" fontId="0" fillId="0" borderId="0" xfId="0" applyNumberFormat="1"/>
    <xf numFmtId="0" fontId="0" fillId="0" borderId="7" xfId="0" applyBorder="1"/>
    <xf numFmtId="0" fontId="0" fillId="0" borderId="1" xfId="0" applyBorder="1"/>
    <xf numFmtId="0" fontId="0" fillId="0" borderId="4" xfId="0" applyFill="1" applyBorder="1"/>
    <xf numFmtId="0" fontId="0" fillId="4" borderId="4" xfId="0" applyFill="1" applyBorder="1"/>
    <xf numFmtId="0" fontId="0" fillId="0" borderId="8" xfId="0" applyBorder="1"/>
    <xf numFmtId="0" fontId="1" fillId="4" borderId="0" xfId="0" applyFont="1" applyFill="1"/>
    <xf numFmtId="0" fontId="0" fillId="3" borderId="0" xfId="0" applyFill="1"/>
    <xf numFmtId="0" fontId="0" fillId="0" borderId="6" xfId="0" applyBorder="1"/>
    <xf numFmtId="0" fontId="1" fillId="0" borderId="0" xfId="0" applyFont="1"/>
    <xf numFmtId="0" fontId="0" fillId="0" borderId="0" xfId="0" applyFill="1" applyBorder="1"/>
    <xf numFmtId="0" fontId="1" fillId="2" borderId="8" xfId="0" applyFont="1" applyFill="1" applyBorder="1"/>
    <xf numFmtId="17" fontId="0" fillId="0" borderId="4" xfId="0" applyNumberFormat="1" applyBorder="1"/>
    <xf numFmtId="0" fontId="0" fillId="5" borderId="0" xfId="0" applyFill="1"/>
    <xf numFmtId="0" fontId="0" fillId="0" borderId="12" xfId="0" applyBorder="1"/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2" borderId="4" xfId="0" applyFill="1" applyBorder="1"/>
    <xf numFmtId="17" fontId="0" fillId="3" borderId="4" xfId="0" applyNumberFormat="1" applyFill="1" applyBorder="1"/>
    <xf numFmtId="0" fontId="0" fillId="0" borderId="21" xfId="0" applyBorder="1"/>
    <xf numFmtId="0" fontId="0" fillId="0" borderId="21" xfId="0" applyFill="1" applyBorder="1"/>
    <xf numFmtId="0" fontId="0" fillId="3" borderId="0" xfId="0" applyFill="1" applyBorder="1"/>
    <xf numFmtId="164" fontId="0" fillId="4" borderId="4" xfId="0" applyNumberFormat="1" applyFill="1" applyBorder="1"/>
    <xf numFmtId="164" fontId="0" fillId="3" borderId="0" xfId="0" applyNumberFormat="1" applyFill="1"/>
    <xf numFmtId="165" fontId="0" fillId="0" borderId="4" xfId="0" applyNumberFormat="1" applyBorder="1"/>
    <xf numFmtId="0" fontId="0" fillId="0" borderId="4" xfId="0" applyNumberFormat="1" applyBorder="1" applyAlignment="1">
      <alignment horizontal="right" vertical="justify"/>
    </xf>
    <xf numFmtId="0" fontId="0" fillId="0" borderId="22" xfId="0" applyBorder="1"/>
    <xf numFmtId="0" fontId="2" fillId="0" borderId="4" xfId="0" applyFont="1" applyBorder="1"/>
    <xf numFmtId="17" fontId="0" fillId="0" borderId="4" xfId="0" applyNumberFormat="1" applyFill="1" applyBorder="1"/>
    <xf numFmtId="0" fontId="0" fillId="0" borderId="23" xfId="0" applyFill="1" applyBorder="1"/>
    <xf numFmtId="0" fontId="0" fillId="0" borderId="24" xfId="0" applyBorder="1"/>
    <xf numFmtId="0" fontId="0" fillId="7" borderId="4" xfId="0" applyFill="1" applyBorder="1"/>
    <xf numFmtId="0" fontId="0" fillId="0" borderId="24" xfId="0" applyFill="1" applyBorder="1"/>
    <xf numFmtId="0" fontId="0" fillId="3" borderId="24" xfId="0" applyFill="1" applyBorder="1"/>
    <xf numFmtId="17" fontId="0" fillId="0" borderId="12" xfId="0" applyNumberFormat="1" applyBorder="1"/>
    <xf numFmtId="164" fontId="0" fillId="0" borderId="12" xfId="0" applyNumberFormat="1" applyBorder="1"/>
    <xf numFmtId="0" fontId="0" fillId="3" borderId="25" xfId="0" applyFill="1" applyBorder="1"/>
    <xf numFmtId="3" fontId="0" fillId="0" borderId="24" xfId="0" applyNumberFormat="1" applyBorder="1"/>
    <xf numFmtId="3" fontId="0" fillId="0" borderId="4" xfId="0" applyNumberFormat="1" applyBorder="1"/>
    <xf numFmtId="0" fontId="0" fillId="3" borderId="21" xfId="0" applyFill="1" applyBorder="1"/>
    <xf numFmtId="0" fontId="0" fillId="4" borderId="12" xfId="0" applyFill="1" applyBorder="1"/>
    <xf numFmtId="165" fontId="0" fillId="4" borderId="12" xfId="0" applyNumberFormat="1" applyFill="1" applyBorder="1"/>
    <xf numFmtId="0" fontId="2" fillId="3" borderId="4" xfId="0" applyFont="1" applyFill="1" applyBorder="1"/>
    <xf numFmtId="165" fontId="0" fillId="3" borderId="4" xfId="0" applyNumberFormat="1" applyFill="1" applyBorder="1"/>
    <xf numFmtId="164" fontId="0" fillId="3" borderId="4" xfId="0" applyNumberFormat="1" applyFill="1" applyBorder="1"/>
    <xf numFmtId="165" fontId="0" fillId="3" borderId="12" xfId="0" applyNumberFormat="1" applyFill="1" applyBorder="1"/>
    <xf numFmtId="0" fontId="1" fillId="7" borderId="2" xfId="0" applyFont="1" applyFill="1" applyBorder="1"/>
    <xf numFmtId="164" fontId="1" fillId="7" borderId="2" xfId="0" applyNumberFormat="1" applyFont="1" applyFill="1" applyBorder="1"/>
    <xf numFmtId="166" fontId="1" fillId="7" borderId="2" xfId="0" applyNumberFormat="1" applyFont="1" applyFill="1" applyBorder="1"/>
    <xf numFmtId="0" fontId="0" fillId="3" borderId="26" xfId="0" applyFill="1" applyBorder="1"/>
    <xf numFmtId="0" fontId="2" fillId="3" borderId="0" xfId="0" applyFont="1" applyFill="1" applyBorder="1"/>
    <xf numFmtId="165" fontId="0" fillId="3" borderId="0" xfId="0" applyNumberFormat="1" applyFill="1" applyBorder="1"/>
    <xf numFmtId="164" fontId="0" fillId="3" borderId="0" xfId="0" applyNumberFormat="1" applyFill="1" applyBorder="1"/>
    <xf numFmtId="0" fontId="0" fillId="3" borderId="22" xfId="0" applyFill="1" applyBorder="1"/>
    <xf numFmtId="0" fontId="0" fillId="4" borderId="0" xfId="0" applyFill="1" applyBorder="1"/>
    <xf numFmtId="0" fontId="0" fillId="0" borderId="10" xfId="0" applyFill="1" applyBorder="1"/>
    <xf numFmtId="1" fontId="0" fillId="0" borderId="4" xfId="0" applyNumberFormat="1" applyBorder="1" applyAlignment="1"/>
    <xf numFmtId="0" fontId="1" fillId="2" borderId="11" xfId="0" applyFont="1" applyFill="1" applyBorder="1"/>
    <xf numFmtId="1" fontId="0" fillId="0" borderId="0" xfId="0" applyNumberFormat="1" applyBorder="1" applyAlignment="1"/>
    <xf numFmtId="165" fontId="2" fillId="3" borderId="0" xfId="0" applyNumberFormat="1" applyFont="1" applyFill="1" applyBorder="1"/>
    <xf numFmtId="164" fontId="2" fillId="3" borderId="0" xfId="0" applyNumberFormat="1" applyFont="1" applyFill="1" applyBorder="1"/>
    <xf numFmtId="3" fontId="2" fillId="0" borderId="0" xfId="0" applyNumberFormat="1" applyFont="1" applyBorder="1"/>
    <xf numFmtId="0" fontId="2" fillId="3" borderId="22" xfId="0" applyFont="1" applyFill="1" applyBorder="1"/>
    <xf numFmtId="164" fontId="2" fillId="3" borderId="22" xfId="0" applyNumberFormat="1" applyFont="1" applyFill="1" applyBorder="1"/>
    <xf numFmtId="0" fontId="2" fillId="0" borderId="21" xfId="0" applyFont="1" applyBorder="1"/>
    <xf numFmtId="0" fontId="3" fillId="4" borderId="26" xfId="0" applyFont="1" applyFill="1" applyBorder="1"/>
    <xf numFmtId="0" fontId="2" fillId="3" borderId="26" xfId="0" applyFont="1" applyFill="1" applyBorder="1"/>
    <xf numFmtId="0" fontId="2" fillId="3" borderId="21" xfId="0" applyFont="1" applyFill="1" applyBorder="1"/>
    <xf numFmtId="0" fontId="1" fillId="7" borderId="4" xfId="0" applyFont="1" applyFill="1" applyBorder="1"/>
    <xf numFmtId="0" fontId="1" fillId="2" borderId="1" xfId="0" applyFont="1" applyFill="1" applyBorder="1"/>
    <xf numFmtId="0" fontId="0" fillId="2" borderId="4" xfId="0" applyFont="1" applyFill="1" applyBorder="1"/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7" borderId="11" xfId="0" applyFont="1" applyFill="1" applyBorder="1"/>
    <xf numFmtId="3" fontId="1" fillId="7" borderId="9" xfId="0" applyNumberFormat="1" applyFont="1" applyFill="1" applyBorder="1"/>
    <xf numFmtId="0" fontId="0" fillId="3" borderId="27" xfId="0" applyFill="1" applyBorder="1"/>
    <xf numFmtId="3" fontId="2" fillId="0" borderId="4" xfId="0" applyNumberFormat="1" applyFont="1" applyBorder="1"/>
    <xf numFmtId="164" fontId="2" fillId="3" borderId="4" xfId="0" applyNumberFormat="1" applyFont="1" applyFill="1" applyBorder="1"/>
    <xf numFmtId="0" fontId="1" fillId="7" borderId="4" xfId="0" applyFont="1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4" borderId="11" xfId="0" applyFont="1" applyFill="1" applyBorder="1"/>
    <xf numFmtId="0" fontId="1" fillId="4" borderId="9" xfId="0" applyFont="1" applyFill="1" applyBorder="1"/>
    <xf numFmtId="1" fontId="0" fillId="0" borderId="4" xfId="0" applyNumberFormat="1" applyBorder="1"/>
    <xf numFmtId="0" fontId="0" fillId="0" borderId="11" xfId="0" applyBorder="1"/>
    <xf numFmtId="167" fontId="0" fillId="0" borderId="9" xfId="0" applyNumberFormat="1" applyBorder="1"/>
    <xf numFmtId="167" fontId="0" fillId="0" borderId="3" xfId="0" applyNumberFormat="1" applyBorder="1"/>
    <xf numFmtId="0" fontId="7" fillId="2" borderId="4" xfId="0" applyFont="1" applyFill="1" applyBorder="1" applyAlignment="1">
      <alignment vertical="center"/>
    </xf>
    <xf numFmtId="0" fontId="0" fillId="0" borderId="10" xfId="0" applyBorder="1"/>
    <xf numFmtId="0" fontId="1" fillId="7" borderId="12" xfId="0" applyFont="1" applyFill="1" applyBorder="1"/>
    <xf numFmtId="0" fontId="1" fillId="7" borderId="26" xfId="0" applyFont="1" applyFill="1" applyBorder="1" applyAlignment="1">
      <alignment wrapText="1"/>
    </xf>
    <xf numFmtId="0" fontId="0" fillId="7" borderId="12" xfId="0" applyFill="1" applyBorder="1"/>
    <xf numFmtId="0" fontId="0" fillId="3" borderId="14" xfId="0" applyFill="1" applyBorder="1"/>
    <xf numFmtId="0" fontId="2" fillId="0" borderId="28" xfId="0" applyFont="1" applyBorder="1"/>
    <xf numFmtId="17" fontId="0" fillId="0" borderId="14" xfId="0" applyNumberFormat="1" applyBorder="1"/>
    <xf numFmtId="164" fontId="0" fillId="0" borderId="14" xfId="0" applyNumberFormat="1" applyBorder="1"/>
    <xf numFmtId="0" fontId="0" fillId="0" borderId="29" xfId="0" applyFill="1" applyBorder="1"/>
    <xf numFmtId="3" fontId="0" fillId="0" borderId="29" xfId="0" applyNumberFormat="1" applyBorder="1"/>
    <xf numFmtId="3" fontId="0" fillId="0" borderId="14" xfId="0" applyNumberFormat="1" applyBorder="1"/>
    <xf numFmtId="1" fontId="0" fillId="0" borderId="14" xfId="0" applyNumberFormat="1" applyBorder="1" applyAlignment="1"/>
    <xf numFmtId="164" fontId="0" fillId="4" borderId="0" xfId="0" applyNumberFormat="1" applyFill="1" applyBorder="1"/>
    <xf numFmtId="164" fontId="0" fillId="0" borderId="0" xfId="0" applyNumberFormat="1" applyBorder="1"/>
    <xf numFmtId="0" fontId="1" fillId="7" borderId="19" xfId="0" applyFont="1" applyFill="1" applyBorder="1"/>
    <xf numFmtId="166" fontId="0" fillId="7" borderId="30" xfId="0" applyNumberFormat="1" applyFill="1" applyBorder="1"/>
    <xf numFmtId="0" fontId="0" fillId="7" borderId="30" xfId="0" applyFill="1" applyBorder="1"/>
    <xf numFmtId="166" fontId="1" fillId="5" borderId="2" xfId="0" applyNumberFormat="1" applyFont="1" applyFill="1" applyBorder="1"/>
    <xf numFmtId="0" fontId="1" fillId="5" borderId="2" xfId="0" applyFont="1" applyFill="1" applyBorder="1"/>
    <xf numFmtId="0" fontId="1" fillId="7" borderId="25" xfId="0" applyFont="1" applyFill="1" applyBorder="1"/>
    <xf numFmtId="1" fontId="0" fillId="0" borderId="4" xfId="0" applyNumberFormat="1" applyFill="1" applyBorder="1"/>
    <xf numFmtId="164" fontId="1" fillId="5" borderId="2" xfId="0" applyNumberFormat="1" applyFont="1" applyFill="1" applyBorder="1"/>
    <xf numFmtId="0" fontId="0" fillId="5" borderId="4" xfId="0" applyFill="1" applyBorder="1"/>
    <xf numFmtId="167" fontId="2" fillId="0" borderId="0" xfId="0" applyNumberFormat="1" applyFont="1"/>
    <xf numFmtId="168" fontId="0" fillId="0" borderId="4" xfId="0" applyNumberFormat="1" applyBorder="1"/>
    <xf numFmtId="0" fontId="0" fillId="8" borderId="4" xfId="0" applyFill="1" applyBorder="1"/>
    <xf numFmtId="0" fontId="1" fillId="2" borderId="7" xfId="0" applyFont="1" applyFill="1" applyBorder="1"/>
    <xf numFmtId="3" fontId="1" fillId="2" borderId="0" xfId="0" applyNumberFormat="1" applyFont="1" applyFill="1"/>
    <xf numFmtId="0" fontId="0" fillId="2" borderId="13" xfId="0" applyFill="1" applyBorder="1"/>
    <xf numFmtId="3" fontId="1" fillId="2" borderId="15" xfId="0" applyNumberFormat="1" applyFont="1" applyFill="1" applyBorder="1"/>
    <xf numFmtId="0" fontId="0" fillId="2" borderId="16" xfId="0" applyFill="1" applyBorder="1"/>
    <xf numFmtId="3" fontId="1" fillId="2" borderId="17" xfId="0" applyNumberFormat="1" applyFont="1" applyFill="1" applyBorder="1"/>
    <xf numFmtId="0" fontId="0" fillId="2" borderId="18" xfId="0" applyFill="1" applyBorder="1"/>
    <xf numFmtId="3" fontId="1" fillId="2" borderId="20" xfId="0" applyNumberFormat="1" applyFont="1" applyFill="1" applyBorder="1"/>
    <xf numFmtId="3" fontId="1" fillId="6" borderId="3" xfId="0" applyNumberFormat="1" applyFont="1" applyFill="1" applyBorder="1"/>
    <xf numFmtId="164" fontId="1" fillId="2" borderId="6" xfId="0" applyNumberFormat="1" applyFont="1" applyFill="1" applyBorder="1"/>
    <xf numFmtId="164" fontId="1" fillId="2" borderId="3" xfId="0" applyNumberFormat="1" applyFont="1" applyFill="1" applyBorder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593F-619C-4BA1-BB26-DDD601C73DC0}">
  <dimension ref="A1:Z132"/>
  <sheetViews>
    <sheetView tabSelected="1" zoomScale="84" zoomScaleNormal="84" workbookViewId="0">
      <selection activeCell="B23" sqref="B23"/>
    </sheetView>
  </sheetViews>
  <sheetFormatPr defaultRowHeight="14.4" x14ac:dyDescent="0.3"/>
  <cols>
    <col min="2" max="2" width="47.5546875" customWidth="1"/>
    <col min="3" max="3" width="19" hidden="1" customWidth="1"/>
    <col min="4" max="4" width="17.109375" hidden="1" customWidth="1"/>
    <col min="5" max="5" width="14.88671875" hidden="1" customWidth="1"/>
    <col min="6" max="6" width="8.5546875" hidden="1" customWidth="1"/>
    <col min="7" max="7" width="13.109375" hidden="1" customWidth="1"/>
    <col min="8" max="8" width="14.44140625" hidden="1" customWidth="1"/>
    <col min="9" max="9" width="10.6640625" hidden="1" customWidth="1"/>
    <col min="10" max="10" width="9.33203125" hidden="1" customWidth="1"/>
    <col min="11" max="11" width="9.44140625" hidden="1" customWidth="1"/>
    <col min="12" max="12" width="42.44140625" hidden="1" customWidth="1"/>
    <col min="13" max="13" width="33.5546875" hidden="1" customWidth="1"/>
    <col min="14" max="14" width="15.33203125" hidden="1" customWidth="1"/>
    <col min="15" max="15" width="38.77734375" hidden="1" customWidth="1"/>
    <col min="16" max="16" width="18.6640625" hidden="1" customWidth="1"/>
    <col min="17" max="17" width="15" hidden="1" customWidth="1"/>
    <col min="18" max="18" width="18.88671875" hidden="1" customWidth="1"/>
    <col min="19" max="19" width="15.88671875" hidden="1" customWidth="1"/>
    <col min="20" max="20" width="15" hidden="1" customWidth="1"/>
    <col min="21" max="21" width="11.88671875" hidden="1" customWidth="1"/>
    <col min="22" max="22" width="12" hidden="1" customWidth="1"/>
    <col min="23" max="23" width="13.88671875" hidden="1" customWidth="1"/>
    <col min="24" max="24" width="13.5546875" customWidth="1"/>
  </cols>
  <sheetData>
    <row r="1" spans="1:26" ht="62.25" customHeight="1" thickBot="1" x14ac:dyDescent="0.35">
      <c r="A1" s="101" t="s">
        <v>20</v>
      </c>
      <c r="B1" s="91" t="s">
        <v>0</v>
      </c>
      <c r="C1" s="91" t="s">
        <v>13</v>
      </c>
      <c r="D1" s="102" t="s">
        <v>35</v>
      </c>
      <c r="E1" s="91" t="s">
        <v>38</v>
      </c>
      <c r="F1" s="91" t="s">
        <v>4</v>
      </c>
      <c r="G1" s="91" t="s">
        <v>5</v>
      </c>
      <c r="H1" s="91" t="s">
        <v>27</v>
      </c>
      <c r="I1" s="91" t="s">
        <v>26</v>
      </c>
      <c r="J1" s="91" t="s">
        <v>52</v>
      </c>
      <c r="K1" s="92" t="s">
        <v>53</v>
      </c>
      <c r="L1" s="91" t="s">
        <v>54</v>
      </c>
      <c r="M1" s="91" t="s">
        <v>58</v>
      </c>
      <c r="N1" s="91" t="s">
        <v>59</v>
      </c>
      <c r="O1" s="103" t="s">
        <v>74</v>
      </c>
      <c r="P1" s="101" t="s">
        <v>77</v>
      </c>
      <c r="Q1" s="101" t="s">
        <v>78</v>
      </c>
      <c r="R1" s="119" t="s">
        <v>95</v>
      </c>
      <c r="S1" s="79" t="s">
        <v>93</v>
      </c>
      <c r="T1" s="79" t="s">
        <v>78</v>
      </c>
      <c r="U1" s="90" t="s">
        <v>126</v>
      </c>
      <c r="V1" s="90" t="s">
        <v>127</v>
      </c>
      <c r="W1" s="90" t="s">
        <v>125</v>
      </c>
      <c r="X1" s="90" t="s">
        <v>124</v>
      </c>
    </row>
    <row r="2" spans="1:26" x14ac:dyDescent="0.3">
      <c r="A2" s="24">
        <v>1</v>
      </c>
      <c r="B2" s="104" t="s">
        <v>1</v>
      </c>
      <c r="C2" s="122" t="s">
        <v>24</v>
      </c>
      <c r="D2" s="105" t="s">
        <v>36</v>
      </c>
      <c r="E2" s="106">
        <v>41791</v>
      </c>
      <c r="F2" s="25">
        <v>12730</v>
      </c>
      <c r="G2" s="107">
        <f t="shared" ref="G2:G15" si="0">F2/$F$46</f>
        <v>167.5</v>
      </c>
      <c r="H2" s="107">
        <v>12730</v>
      </c>
      <c r="I2" s="108" t="s">
        <v>17</v>
      </c>
      <c r="J2" s="25">
        <v>16600</v>
      </c>
      <c r="K2" s="109">
        <f t="shared" ref="K2:K19" si="1">J2/$C$34</f>
        <v>210.12658227848101</v>
      </c>
      <c r="L2" s="25">
        <v>13000</v>
      </c>
      <c r="M2" s="110">
        <f t="shared" ref="M2:M19" si="2">J2/$C$35</f>
        <v>237.14285714285714</v>
      </c>
      <c r="N2" s="25">
        <f>M2*$C$35</f>
        <v>16600</v>
      </c>
      <c r="O2" s="25"/>
      <c r="P2" s="25">
        <v>16600</v>
      </c>
      <c r="Q2" s="111">
        <f t="shared" ref="Q2:Q25" si="3">P2/$C$35</f>
        <v>237.14285714285714</v>
      </c>
      <c r="R2" s="25">
        <v>20000</v>
      </c>
      <c r="S2" s="37">
        <v>20000</v>
      </c>
      <c r="T2" s="113">
        <f t="shared" ref="T2:T30" si="4">S2/$C$35</f>
        <v>285.71428571428572</v>
      </c>
      <c r="U2" s="2">
        <v>27000</v>
      </c>
      <c r="V2" s="113">
        <f t="shared" ref="V2:V32" si="5">U2/$C$34</f>
        <v>341.77215189873419</v>
      </c>
      <c r="W2" s="28">
        <v>20000</v>
      </c>
      <c r="X2" s="3">
        <f t="shared" ref="X2:X32" si="6">W2/$C$34</f>
        <v>253.16455696202533</v>
      </c>
    </row>
    <row r="3" spans="1:26" x14ac:dyDescent="0.3">
      <c r="A3" s="26">
        <v>2</v>
      </c>
      <c r="B3" s="7" t="s">
        <v>2</v>
      </c>
      <c r="C3" s="7" t="s">
        <v>64</v>
      </c>
      <c r="D3" s="30" t="s">
        <v>14</v>
      </c>
      <c r="E3" s="20">
        <v>42522</v>
      </c>
      <c r="F3" s="2">
        <v>4800</v>
      </c>
      <c r="G3" s="3">
        <f t="shared" si="0"/>
        <v>63.157894736842103</v>
      </c>
      <c r="H3" s="3">
        <v>4800</v>
      </c>
      <c r="I3" s="41" t="s">
        <v>17</v>
      </c>
      <c r="J3" s="2">
        <v>7300</v>
      </c>
      <c r="K3" s="48">
        <f t="shared" si="1"/>
        <v>92.405063291139243</v>
      </c>
      <c r="L3" s="2">
        <v>5300</v>
      </c>
      <c r="M3" s="49">
        <f t="shared" si="2"/>
        <v>104.28571428571429</v>
      </c>
      <c r="N3" s="2">
        <v>8000</v>
      </c>
      <c r="O3" s="2" t="s">
        <v>68</v>
      </c>
      <c r="P3" s="4">
        <v>8000</v>
      </c>
      <c r="Q3" s="67">
        <f t="shared" si="3"/>
        <v>114.28571428571429</v>
      </c>
      <c r="R3" s="2">
        <v>9000</v>
      </c>
      <c r="S3" s="2">
        <v>8500</v>
      </c>
      <c r="T3" s="113">
        <f t="shared" si="4"/>
        <v>121.42857142857143</v>
      </c>
      <c r="U3" s="11">
        <v>11000</v>
      </c>
      <c r="V3" s="113">
        <f t="shared" si="5"/>
        <v>139.24050632911391</v>
      </c>
      <c r="W3" s="125">
        <v>8500</v>
      </c>
      <c r="X3" s="3">
        <f t="shared" si="6"/>
        <v>107.59493670886076</v>
      </c>
    </row>
    <row r="4" spans="1:26" hidden="1" x14ac:dyDescent="0.3">
      <c r="A4" s="26">
        <v>3</v>
      </c>
      <c r="B4" s="12" t="s">
        <v>129</v>
      </c>
      <c r="C4" s="12" t="s">
        <v>24</v>
      </c>
      <c r="D4" s="50" t="s">
        <v>14</v>
      </c>
      <c r="E4" s="29">
        <v>41791</v>
      </c>
      <c r="F4" s="7">
        <v>5900</v>
      </c>
      <c r="G4" s="3">
        <f t="shared" si="0"/>
        <v>77.631578947368425</v>
      </c>
      <c r="H4" s="3">
        <v>5900</v>
      </c>
      <c r="I4" s="41" t="s">
        <v>17</v>
      </c>
      <c r="J4" s="2">
        <v>8000</v>
      </c>
      <c r="K4" s="48">
        <f t="shared" si="1"/>
        <v>101.26582278481013</v>
      </c>
      <c r="L4" s="2">
        <v>6400</v>
      </c>
      <c r="M4" s="49">
        <f t="shared" si="2"/>
        <v>114.28571428571429</v>
      </c>
      <c r="N4" s="2">
        <v>8700</v>
      </c>
      <c r="O4" s="2" t="s">
        <v>70</v>
      </c>
      <c r="P4" s="4">
        <v>8700</v>
      </c>
      <c r="Q4" s="67">
        <f t="shared" si="3"/>
        <v>124.28571428571429</v>
      </c>
      <c r="R4" s="2">
        <v>9550</v>
      </c>
      <c r="S4" s="2">
        <v>8700</v>
      </c>
      <c r="T4" s="113">
        <f t="shared" si="4"/>
        <v>124.28571428571429</v>
      </c>
      <c r="U4" s="11">
        <v>0</v>
      </c>
      <c r="V4" s="113">
        <f t="shared" si="5"/>
        <v>0</v>
      </c>
      <c r="W4" s="11">
        <v>0</v>
      </c>
      <c r="X4" s="3">
        <f t="shared" si="6"/>
        <v>0</v>
      </c>
      <c r="Y4" t="s">
        <v>128</v>
      </c>
    </row>
    <row r="5" spans="1:26" hidden="1" x14ac:dyDescent="0.3">
      <c r="A5" s="26">
        <v>4</v>
      </c>
      <c r="B5" s="12" t="s">
        <v>130</v>
      </c>
      <c r="C5" s="12" t="s">
        <v>24</v>
      </c>
      <c r="D5" s="50" t="s">
        <v>14</v>
      </c>
      <c r="E5" s="29">
        <v>41821</v>
      </c>
      <c r="F5" s="7">
        <v>4800</v>
      </c>
      <c r="G5" s="3">
        <f t="shared" si="0"/>
        <v>63.157894736842103</v>
      </c>
      <c r="H5" s="3">
        <v>4800</v>
      </c>
      <c r="I5" s="43" t="s">
        <v>17</v>
      </c>
      <c r="J5" s="2">
        <v>7300</v>
      </c>
      <c r="K5" s="48">
        <f t="shared" si="1"/>
        <v>92.405063291139243</v>
      </c>
      <c r="L5" s="2">
        <v>5300</v>
      </c>
      <c r="M5" s="49">
        <f t="shared" si="2"/>
        <v>104.28571428571429</v>
      </c>
      <c r="N5" s="2">
        <v>8000</v>
      </c>
      <c r="O5" s="2" t="s">
        <v>68</v>
      </c>
      <c r="P5" s="4">
        <v>8000</v>
      </c>
      <c r="Q5" s="67">
        <f t="shared" si="3"/>
        <v>114.28571428571429</v>
      </c>
      <c r="R5" s="2">
        <v>9000</v>
      </c>
      <c r="S5" s="2">
        <v>8000</v>
      </c>
      <c r="T5" s="113">
        <f t="shared" si="4"/>
        <v>114.28571428571429</v>
      </c>
      <c r="U5" s="11">
        <v>0</v>
      </c>
      <c r="V5" s="113">
        <f t="shared" si="5"/>
        <v>0</v>
      </c>
      <c r="W5" s="11">
        <v>0</v>
      </c>
      <c r="X5" s="3">
        <f t="shared" si="6"/>
        <v>0</v>
      </c>
      <c r="Y5" t="s">
        <v>128</v>
      </c>
    </row>
    <row r="6" spans="1:26" x14ac:dyDescent="0.3">
      <c r="A6" s="26">
        <v>5</v>
      </c>
      <c r="B6" s="7" t="s">
        <v>7</v>
      </c>
      <c r="C6" s="11" t="s">
        <v>39</v>
      </c>
      <c r="D6" s="50" t="s">
        <v>14</v>
      </c>
      <c r="E6" s="39">
        <v>42186</v>
      </c>
      <c r="F6" s="11">
        <v>5000</v>
      </c>
      <c r="G6" s="3">
        <f t="shared" si="0"/>
        <v>65.78947368421052</v>
      </c>
      <c r="H6" s="3">
        <v>5000</v>
      </c>
      <c r="I6" s="43" t="s">
        <v>17</v>
      </c>
      <c r="J6" s="2">
        <v>7500</v>
      </c>
      <c r="K6" s="48">
        <f t="shared" si="1"/>
        <v>94.936708860759495</v>
      </c>
      <c r="L6" s="2">
        <v>5500</v>
      </c>
      <c r="M6" s="49">
        <f t="shared" si="2"/>
        <v>107.14285714285714</v>
      </c>
      <c r="N6" s="2">
        <v>8500</v>
      </c>
      <c r="O6" s="7" t="s">
        <v>69</v>
      </c>
      <c r="P6" s="66">
        <v>8500</v>
      </c>
      <c r="Q6" s="67">
        <f t="shared" si="3"/>
        <v>121.42857142857143</v>
      </c>
      <c r="R6" s="2">
        <v>8500</v>
      </c>
      <c r="S6" s="2">
        <v>8500</v>
      </c>
      <c r="T6" s="113">
        <f t="shared" si="4"/>
        <v>121.42857142857143</v>
      </c>
      <c r="U6" s="11">
        <v>8500</v>
      </c>
      <c r="V6" s="113">
        <f t="shared" si="5"/>
        <v>107.59493670886076</v>
      </c>
      <c r="W6" s="11">
        <v>8500</v>
      </c>
      <c r="X6" s="3">
        <f t="shared" si="6"/>
        <v>107.59493670886076</v>
      </c>
    </row>
    <row r="7" spans="1:26" x14ac:dyDescent="0.3">
      <c r="A7" s="26">
        <v>6</v>
      </c>
      <c r="B7" s="7" t="s">
        <v>8</v>
      </c>
      <c r="C7" s="11" t="s">
        <v>39</v>
      </c>
      <c r="D7" s="50" t="s">
        <v>14</v>
      </c>
      <c r="E7" s="39">
        <v>42186</v>
      </c>
      <c r="F7" s="11">
        <v>5900</v>
      </c>
      <c r="G7" s="3">
        <f t="shared" si="0"/>
        <v>77.631578947368425</v>
      </c>
      <c r="H7" s="3">
        <v>5900</v>
      </c>
      <c r="I7" s="41" t="s">
        <v>28</v>
      </c>
      <c r="J7" s="2">
        <v>8000</v>
      </c>
      <c r="K7" s="48">
        <f t="shared" si="1"/>
        <v>101.26582278481013</v>
      </c>
      <c r="L7" s="2">
        <v>6400</v>
      </c>
      <c r="M7" s="49">
        <f t="shared" si="2"/>
        <v>114.28571428571429</v>
      </c>
      <c r="N7" s="2">
        <v>8700</v>
      </c>
      <c r="O7" s="7" t="s">
        <v>70</v>
      </c>
      <c r="P7" s="66">
        <v>8700</v>
      </c>
      <c r="Q7" s="67">
        <f t="shared" si="3"/>
        <v>124.28571428571429</v>
      </c>
      <c r="R7" s="2">
        <v>8700</v>
      </c>
      <c r="S7" s="2">
        <v>8700</v>
      </c>
      <c r="T7" s="113">
        <f t="shared" si="4"/>
        <v>124.28571428571429</v>
      </c>
      <c r="U7" s="2">
        <v>23000</v>
      </c>
      <c r="V7" s="113">
        <f t="shared" si="5"/>
        <v>291.13924050632909</v>
      </c>
      <c r="W7" s="42">
        <v>15000</v>
      </c>
      <c r="X7" s="3">
        <f t="shared" si="6"/>
        <v>189.87341772151899</v>
      </c>
    </row>
    <row r="8" spans="1:26" x14ac:dyDescent="0.3">
      <c r="A8" s="26">
        <v>7</v>
      </c>
      <c r="B8" s="7" t="s">
        <v>10</v>
      </c>
      <c r="C8" s="7" t="s">
        <v>63</v>
      </c>
      <c r="D8" s="75" t="s">
        <v>36</v>
      </c>
      <c r="E8" s="20">
        <v>42552</v>
      </c>
      <c r="F8" s="2">
        <v>4800</v>
      </c>
      <c r="G8" s="3">
        <f t="shared" si="0"/>
        <v>63.157894736842103</v>
      </c>
      <c r="H8" s="3">
        <v>4800</v>
      </c>
      <c r="I8" s="41" t="s">
        <v>28</v>
      </c>
      <c r="J8" s="2">
        <v>7300</v>
      </c>
      <c r="K8" s="48">
        <f t="shared" si="1"/>
        <v>92.405063291139243</v>
      </c>
      <c r="L8" s="2">
        <v>5300</v>
      </c>
      <c r="M8" s="49">
        <f t="shared" si="2"/>
        <v>104.28571428571429</v>
      </c>
      <c r="N8" s="2">
        <v>6300</v>
      </c>
      <c r="O8" s="7" t="s">
        <v>66</v>
      </c>
      <c r="P8" s="66">
        <v>6300</v>
      </c>
      <c r="Q8" s="67">
        <f t="shared" si="3"/>
        <v>90</v>
      </c>
      <c r="R8" s="2">
        <v>6700</v>
      </c>
      <c r="S8" s="2">
        <v>6700</v>
      </c>
      <c r="T8" s="113">
        <f t="shared" si="4"/>
        <v>95.714285714285708</v>
      </c>
      <c r="U8" s="11">
        <v>9850</v>
      </c>
      <c r="V8" s="113">
        <f t="shared" si="5"/>
        <v>124.68354430379746</v>
      </c>
      <c r="W8" s="125">
        <v>6700</v>
      </c>
      <c r="X8" s="3">
        <f t="shared" si="6"/>
        <v>84.810126582278485</v>
      </c>
    </row>
    <row r="9" spans="1:26" x14ac:dyDescent="0.3">
      <c r="A9" s="26">
        <v>8</v>
      </c>
      <c r="B9" s="7" t="s">
        <v>12</v>
      </c>
      <c r="C9" s="2" t="s">
        <v>39</v>
      </c>
      <c r="D9" s="75" t="s">
        <v>37</v>
      </c>
      <c r="E9" s="2"/>
      <c r="F9" s="2">
        <v>4500</v>
      </c>
      <c r="G9" s="3">
        <f t="shared" si="0"/>
        <v>59.210526315789473</v>
      </c>
      <c r="H9" s="3">
        <v>4500</v>
      </c>
      <c r="I9" s="44" t="s">
        <v>30</v>
      </c>
      <c r="J9" s="2">
        <v>4500</v>
      </c>
      <c r="K9" s="48">
        <f t="shared" si="1"/>
        <v>56.962025316455694</v>
      </c>
      <c r="L9" s="2">
        <v>4500</v>
      </c>
      <c r="M9" s="49">
        <f t="shared" si="2"/>
        <v>64.285714285714292</v>
      </c>
      <c r="N9" s="2">
        <f t="shared" ref="N9:N17" si="7">M9*$C$35</f>
        <v>4500</v>
      </c>
      <c r="O9" s="2"/>
      <c r="P9" s="2">
        <v>4500</v>
      </c>
      <c r="Q9" s="67">
        <f t="shared" si="3"/>
        <v>64.285714285714292</v>
      </c>
      <c r="R9" s="2">
        <v>4500</v>
      </c>
      <c r="S9" s="95">
        <v>4500</v>
      </c>
      <c r="T9" s="113">
        <f t="shared" si="4"/>
        <v>64.285714285714292</v>
      </c>
      <c r="U9" s="120">
        <v>4500</v>
      </c>
      <c r="V9" s="113">
        <f t="shared" si="5"/>
        <v>56.962025316455694</v>
      </c>
      <c r="W9" s="11">
        <v>4500</v>
      </c>
      <c r="X9" s="3">
        <f t="shared" si="6"/>
        <v>56.962025316455694</v>
      </c>
    </row>
    <row r="10" spans="1:26" x14ac:dyDescent="0.3">
      <c r="A10" s="26">
        <v>9</v>
      </c>
      <c r="B10" s="7" t="s">
        <v>131</v>
      </c>
      <c r="C10" s="2" t="s">
        <v>40</v>
      </c>
      <c r="D10" s="30" t="s">
        <v>14</v>
      </c>
      <c r="E10" s="20">
        <v>42186</v>
      </c>
      <c r="F10" s="11">
        <v>6900</v>
      </c>
      <c r="G10" s="3">
        <f t="shared" si="0"/>
        <v>90.78947368421052</v>
      </c>
      <c r="H10" s="3">
        <v>6900</v>
      </c>
      <c r="I10" s="41" t="s">
        <v>15</v>
      </c>
      <c r="J10" s="2">
        <v>6900</v>
      </c>
      <c r="K10" s="48">
        <f t="shared" si="1"/>
        <v>87.341772151898738</v>
      </c>
      <c r="L10" s="2">
        <v>6900</v>
      </c>
      <c r="M10" s="49">
        <f t="shared" si="2"/>
        <v>98.571428571428569</v>
      </c>
      <c r="N10" s="2">
        <f t="shared" si="7"/>
        <v>6900</v>
      </c>
      <c r="O10" s="2"/>
      <c r="P10" s="2">
        <v>6900</v>
      </c>
      <c r="Q10" s="67">
        <f t="shared" si="3"/>
        <v>98.571428571428569</v>
      </c>
      <c r="R10" s="2">
        <v>6900</v>
      </c>
      <c r="S10" s="2">
        <v>6900</v>
      </c>
      <c r="T10" s="113">
        <f t="shared" si="4"/>
        <v>98.571428571428569</v>
      </c>
      <c r="U10" s="2">
        <v>6900</v>
      </c>
      <c r="V10" s="113">
        <f t="shared" si="5"/>
        <v>87.341772151898738</v>
      </c>
      <c r="W10" s="11">
        <v>6900</v>
      </c>
      <c r="X10" s="3">
        <f t="shared" si="6"/>
        <v>87.341772151898738</v>
      </c>
    </row>
    <row r="11" spans="1:26" x14ac:dyDescent="0.3">
      <c r="A11" s="26">
        <v>10</v>
      </c>
      <c r="B11" s="7" t="s">
        <v>11</v>
      </c>
      <c r="C11" s="2" t="s">
        <v>9</v>
      </c>
      <c r="D11" s="30" t="s">
        <v>14</v>
      </c>
      <c r="E11" s="20">
        <v>41791</v>
      </c>
      <c r="F11" s="2">
        <v>12665</v>
      </c>
      <c r="G11" s="3">
        <f t="shared" si="0"/>
        <v>166.64473684210526</v>
      </c>
      <c r="H11" s="3">
        <v>12665</v>
      </c>
      <c r="I11" s="44" t="s">
        <v>31</v>
      </c>
      <c r="J11" s="2">
        <v>12665</v>
      </c>
      <c r="K11" s="48">
        <f t="shared" si="1"/>
        <v>160.31645569620252</v>
      </c>
      <c r="L11" s="2">
        <v>12665</v>
      </c>
      <c r="M11" s="49">
        <f t="shared" si="2"/>
        <v>180.92857142857142</v>
      </c>
      <c r="N11" s="2">
        <f t="shared" si="7"/>
        <v>12665</v>
      </c>
      <c r="O11" s="2"/>
      <c r="P11" s="2">
        <v>12665</v>
      </c>
      <c r="Q11" s="67">
        <f t="shared" si="3"/>
        <v>180.92857142857142</v>
      </c>
      <c r="R11" s="2">
        <v>12665</v>
      </c>
      <c r="S11" s="2">
        <v>12665</v>
      </c>
      <c r="T11" s="113">
        <f t="shared" si="4"/>
        <v>180.92857142857142</v>
      </c>
      <c r="U11" s="2">
        <v>12665</v>
      </c>
      <c r="V11" s="113">
        <f t="shared" si="5"/>
        <v>160.31645569620252</v>
      </c>
      <c r="W11" s="11">
        <v>12665</v>
      </c>
      <c r="X11" s="3">
        <f t="shared" si="6"/>
        <v>160.31645569620252</v>
      </c>
    </row>
    <row r="12" spans="1:26" x14ac:dyDescent="0.3">
      <c r="A12" s="26">
        <v>11</v>
      </c>
      <c r="B12" s="7" t="s">
        <v>29</v>
      </c>
      <c r="C12" s="122" t="s">
        <v>24</v>
      </c>
      <c r="D12" s="30" t="s">
        <v>14</v>
      </c>
      <c r="E12" s="20">
        <v>41791</v>
      </c>
      <c r="F12" s="11">
        <v>6400</v>
      </c>
      <c r="G12" s="3">
        <f t="shared" si="0"/>
        <v>84.21052631578948</v>
      </c>
      <c r="H12" s="11">
        <v>6400</v>
      </c>
      <c r="I12" s="41" t="s">
        <v>28</v>
      </c>
      <c r="J12" s="11">
        <v>7500</v>
      </c>
      <c r="K12" s="48">
        <f t="shared" si="1"/>
        <v>94.936708860759495</v>
      </c>
      <c r="L12" s="2">
        <v>6800</v>
      </c>
      <c r="M12" s="49">
        <f t="shared" si="2"/>
        <v>107.14285714285714</v>
      </c>
      <c r="N12" s="2">
        <f t="shared" si="7"/>
        <v>7500</v>
      </c>
      <c r="O12" s="2"/>
      <c r="P12" s="2">
        <v>7500</v>
      </c>
      <c r="Q12" s="67">
        <f t="shared" si="3"/>
        <v>107.14285714285714</v>
      </c>
      <c r="R12" s="2">
        <v>7500</v>
      </c>
      <c r="S12" s="2">
        <v>7500</v>
      </c>
      <c r="T12" s="113">
        <f t="shared" si="4"/>
        <v>107.14285714285714</v>
      </c>
      <c r="U12" s="2">
        <v>11900</v>
      </c>
      <c r="V12" s="113">
        <f t="shared" si="5"/>
        <v>150.63291139240508</v>
      </c>
      <c r="W12" s="7">
        <v>11900</v>
      </c>
      <c r="X12" s="3">
        <f t="shared" si="6"/>
        <v>150.63291139240508</v>
      </c>
      <c r="Z12" s="2"/>
    </row>
    <row r="13" spans="1:26" s="15" customFormat="1" x14ac:dyDescent="0.3">
      <c r="A13" s="26">
        <v>12</v>
      </c>
      <c r="B13" s="7" t="s">
        <v>133</v>
      </c>
      <c r="C13" s="11" t="s">
        <v>32</v>
      </c>
      <c r="D13" s="31" t="s">
        <v>14</v>
      </c>
      <c r="E13" s="20">
        <v>41791</v>
      </c>
      <c r="F13" s="11">
        <v>7300</v>
      </c>
      <c r="G13" s="3">
        <f t="shared" si="0"/>
        <v>96.05263157894737</v>
      </c>
      <c r="H13" s="11">
        <v>7300</v>
      </c>
      <c r="I13" s="44"/>
      <c r="J13" s="7">
        <v>7300</v>
      </c>
      <c r="K13" s="48">
        <f t="shared" si="1"/>
        <v>92.405063291139243</v>
      </c>
      <c r="L13" s="7">
        <v>7300</v>
      </c>
      <c r="M13" s="49">
        <f t="shared" si="2"/>
        <v>104.28571428571429</v>
      </c>
      <c r="N13" s="2">
        <f t="shared" si="7"/>
        <v>7300</v>
      </c>
      <c r="O13" s="7"/>
      <c r="P13" s="7">
        <v>7300</v>
      </c>
      <c r="Q13" s="67">
        <f t="shared" si="3"/>
        <v>104.28571428571429</v>
      </c>
      <c r="R13" s="7">
        <v>7300</v>
      </c>
      <c r="S13" s="7">
        <v>7300</v>
      </c>
      <c r="T13" s="113">
        <f t="shared" si="4"/>
        <v>104.28571428571429</v>
      </c>
      <c r="U13" s="7">
        <v>11000</v>
      </c>
      <c r="V13" s="113">
        <f t="shared" si="5"/>
        <v>139.24050632911391</v>
      </c>
      <c r="W13" s="125">
        <v>7300</v>
      </c>
      <c r="X13" s="3">
        <f t="shared" si="6"/>
        <v>92.405063291139243</v>
      </c>
      <c r="Y13"/>
      <c r="Z13" s="7"/>
    </row>
    <row r="14" spans="1:26" s="15" customFormat="1" x14ac:dyDescent="0.3">
      <c r="A14" s="26">
        <v>13</v>
      </c>
      <c r="B14" s="7" t="s">
        <v>132</v>
      </c>
      <c r="C14" s="7" t="s">
        <v>34</v>
      </c>
      <c r="D14" s="50" t="s">
        <v>14</v>
      </c>
      <c r="E14" s="20">
        <v>41791</v>
      </c>
      <c r="F14" s="2">
        <v>10168</v>
      </c>
      <c r="G14" s="3">
        <f t="shared" si="0"/>
        <v>133.78947368421052</v>
      </c>
      <c r="H14" s="3">
        <v>10168</v>
      </c>
      <c r="I14" s="44" t="s">
        <v>28</v>
      </c>
      <c r="J14" s="7">
        <v>10168</v>
      </c>
      <c r="K14" s="48">
        <f t="shared" si="1"/>
        <v>128.70886075949366</v>
      </c>
      <c r="L14" s="7">
        <v>10168</v>
      </c>
      <c r="M14" s="49">
        <f t="shared" si="2"/>
        <v>145.25714285714287</v>
      </c>
      <c r="N14" s="2">
        <f t="shared" si="7"/>
        <v>10168</v>
      </c>
      <c r="O14" s="7"/>
      <c r="P14" s="7">
        <v>10168</v>
      </c>
      <c r="Q14" s="67">
        <f t="shared" si="3"/>
        <v>145.25714285714287</v>
      </c>
      <c r="R14" s="7">
        <v>10168</v>
      </c>
      <c r="S14" s="7">
        <v>10168</v>
      </c>
      <c r="T14" s="113">
        <f t="shared" si="4"/>
        <v>145.25714285714287</v>
      </c>
      <c r="U14" s="7">
        <v>10168</v>
      </c>
      <c r="V14" s="113">
        <f t="shared" si="5"/>
        <v>128.70886075949366</v>
      </c>
      <c r="W14" s="11">
        <v>10168</v>
      </c>
      <c r="X14" s="3">
        <f t="shared" si="6"/>
        <v>128.70886075949366</v>
      </c>
      <c r="Y14"/>
      <c r="Z14" s="7"/>
    </row>
    <row r="15" spans="1:26" s="15" customFormat="1" x14ac:dyDescent="0.3">
      <c r="A15" s="26">
        <v>14</v>
      </c>
      <c r="B15" s="7" t="s">
        <v>33</v>
      </c>
      <c r="C15" s="7" t="s">
        <v>139</v>
      </c>
      <c r="D15" s="60" t="s">
        <v>14</v>
      </c>
      <c r="E15" s="45">
        <v>41791</v>
      </c>
      <c r="F15" s="22">
        <v>10332</v>
      </c>
      <c r="G15" s="46">
        <f t="shared" si="0"/>
        <v>135.94736842105263</v>
      </c>
      <c r="H15" s="46">
        <v>10332</v>
      </c>
      <c r="I15" s="47" t="s">
        <v>17</v>
      </c>
      <c r="J15" s="23">
        <v>10332</v>
      </c>
      <c r="K15" s="48">
        <f t="shared" si="1"/>
        <v>130.78481012658227</v>
      </c>
      <c r="L15" s="7">
        <v>10332</v>
      </c>
      <c r="M15" s="49">
        <f t="shared" si="2"/>
        <v>147.6</v>
      </c>
      <c r="N15" s="2">
        <f t="shared" si="7"/>
        <v>10332</v>
      </c>
      <c r="O15" s="7"/>
      <c r="P15" s="7">
        <v>10332</v>
      </c>
      <c r="Q15" s="67">
        <f t="shared" si="3"/>
        <v>147.6</v>
      </c>
      <c r="R15" s="7">
        <v>12000</v>
      </c>
      <c r="S15" s="7">
        <v>12000</v>
      </c>
      <c r="T15" s="113">
        <f t="shared" si="4"/>
        <v>171.42857142857142</v>
      </c>
      <c r="U15" s="7">
        <v>12000</v>
      </c>
      <c r="V15" s="113">
        <f t="shared" si="5"/>
        <v>151.8987341772152</v>
      </c>
      <c r="W15" s="11">
        <v>12000</v>
      </c>
      <c r="X15" s="3">
        <f t="shared" si="6"/>
        <v>151.8987341772152</v>
      </c>
      <c r="Y15"/>
      <c r="Z15" s="7"/>
    </row>
    <row r="16" spans="1:26" x14ac:dyDescent="0.3">
      <c r="A16" s="26">
        <v>15</v>
      </c>
      <c r="B16" s="7" t="s">
        <v>43</v>
      </c>
      <c r="C16" s="7" t="s">
        <v>139</v>
      </c>
      <c r="D16" s="75" t="s">
        <v>37</v>
      </c>
      <c r="E16" s="2"/>
      <c r="F16" s="2"/>
      <c r="G16" s="35"/>
      <c r="H16" s="3"/>
      <c r="I16" s="3"/>
      <c r="J16" s="2">
        <v>15450</v>
      </c>
      <c r="K16" s="48">
        <f t="shared" si="1"/>
        <v>195.56962025316454</v>
      </c>
      <c r="L16" s="2">
        <v>10000</v>
      </c>
      <c r="M16" s="49">
        <f t="shared" si="2"/>
        <v>220.71428571428572</v>
      </c>
      <c r="N16" s="2">
        <f t="shared" si="7"/>
        <v>15450</v>
      </c>
      <c r="O16" s="2"/>
      <c r="P16" s="2">
        <v>12000</v>
      </c>
      <c r="Q16" s="67">
        <f t="shared" si="3"/>
        <v>171.42857142857142</v>
      </c>
      <c r="R16" s="2">
        <v>12000</v>
      </c>
      <c r="S16" s="2">
        <v>12000</v>
      </c>
      <c r="T16" s="113">
        <f t="shared" si="4"/>
        <v>171.42857142857142</v>
      </c>
      <c r="U16" s="2">
        <v>12000</v>
      </c>
      <c r="V16" s="113">
        <f t="shared" si="5"/>
        <v>151.8987341772152</v>
      </c>
      <c r="W16" s="11">
        <v>12000</v>
      </c>
      <c r="X16" s="3">
        <f t="shared" si="6"/>
        <v>151.8987341772152</v>
      </c>
      <c r="Z16" s="2"/>
    </row>
    <row r="17" spans="1:25" x14ac:dyDescent="0.3">
      <c r="A17" s="26">
        <v>16</v>
      </c>
      <c r="B17" s="7" t="s">
        <v>44</v>
      </c>
      <c r="C17" s="7" t="s">
        <v>139</v>
      </c>
      <c r="D17" s="75" t="s">
        <v>37</v>
      </c>
      <c r="E17" s="2"/>
      <c r="F17" s="2"/>
      <c r="G17" s="35"/>
      <c r="H17" s="3"/>
      <c r="I17" s="3"/>
      <c r="J17" s="2">
        <v>17970</v>
      </c>
      <c r="K17" s="48">
        <f t="shared" si="1"/>
        <v>227.46835443037975</v>
      </c>
      <c r="L17" s="2">
        <v>10000</v>
      </c>
      <c r="M17" s="49">
        <f t="shared" si="2"/>
        <v>256.71428571428572</v>
      </c>
      <c r="N17" s="2">
        <f t="shared" si="7"/>
        <v>17970</v>
      </c>
      <c r="O17" s="2"/>
      <c r="P17" s="2">
        <v>12000</v>
      </c>
      <c r="Q17" s="67">
        <f t="shared" si="3"/>
        <v>171.42857142857142</v>
      </c>
      <c r="R17" s="2">
        <v>15000</v>
      </c>
      <c r="S17" s="2">
        <v>12000</v>
      </c>
      <c r="T17" s="113">
        <f t="shared" si="4"/>
        <v>171.42857142857142</v>
      </c>
      <c r="U17" s="2">
        <v>12000</v>
      </c>
      <c r="V17" s="113">
        <f t="shared" si="5"/>
        <v>151.8987341772152</v>
      </c>
      <c r="W17" s="11">
        <v>12000</v>
      </c>
      <c r="X17" s="3">
        <f t="shared" si="6"/>
        <v>151.8987341772152</v>
      </c>
    </row>
    <row r="18" spans="1:25" x14ac:dyDescent="0.3">
      <c r="A18" s="26">
        <v>17</v>
      </c>
      <c r="B18" s="7" t="s">
        <v>45</v>
      </c>
      <c r="C18" s="7" t="s">
        <v>139</v>
      </c>
      <c r="D18" s="75" t="s">
        <v>37</v>
      </c>
      <c r="E18" s="2"/>
      <c r="F18" s="2"/>
      <c r="G18" s="35"/>
      <c r="H18" s="3"/>
      <c r="I18" s="3"/>
      <c r="J18" s="2">
        <v>5700</v>
      </c>
      <c r="K18" s="48">
        <f t="shared" si="1"/>
        <v>72.151898734177209</v>
      </c>
      <c r="L18" s="2">
        <v>5700</v>
      </c>
      <c r="M18" s="49">
        <f t="shared" si="2"/>
        <v>81.428571428571431</v>
      </c>
      <c r="N18" s="2">
        <v>7800</v>
      </c>
      <c r="O18" s="2" t="s">
        <v>67</v>
      </c>
      <c r="P18" s="2">
        <v>7800</v>
      </c>
      <c r="Q18" s="67">
        <f t="shared" si="3"/>
        <v>111.42857142857143</v>
      </c>
      <c r="R18" s="2">
        <v>8450</v>
      </c>
      <c r="S18" s="2">
        <v>7800</v>
      </c>
      <c r="T18" s="113">
        <f t="shared" si="4"/>
        <v>111.42857142857143</v>
      </c>
      <c r="U18" s="2">
        <v>10600</v>
      </c>
      <c r="V18" s="113">
        <f t="shared" si="5"/>
        <v>134.17721518987341</v>
      </c>
      <c r="W18" s="125">
        <v>8500</v>
      </c>
      <c r="X18" s="3">
        <f t="shared" si="6"/>
        <v>107.59493670886076</v>
      </c>
    </row>
    <row r="19" spans="1:25" x14ac:dyDescent="0.3">
      <c r="A19" s="26">
        <v>18</v>
      </c>
      <c r="B19" s="7" t="s">
        <v>158</v>
      </c>
      <c r="C19" s="7" t="s">
        <v>139</v>
      </c>
      <c r="D19" s="75" t="s">
        <v>37</v>
      </c>
      <c r="E19" s="2"/>
      <c r="F19" s="2"/>
      <c r="G19" s="35"/>
      <c r="H19" s="3"/>
      <c r="I19" s="3"/>
      <c r="J19" s="2">
        <v>12000</v>
      </c>
      <c r="K19" s="48">
        <f t="shared" si="1"/>
        <v>151.8987341772152</v>
      </c>
      <c r="L19" s="2">
        <v>10000</v>
      </c>
      <c r="M19" s="49">
        <f t="shared" si="2"/>
        <v>171.42857142857142</v>
      </c>
      <c r="N19" s="2">
        <f>M19*$C$35</f>
        <v>12000</v>
      </c>
      <c r="O19" s="2"/>
      <c r="P19" s="2">
        <v>12000</v>
      </c>
      <c r="Q19" s="67">
        <f t="shared" si="3"/>
        <v>171.42857142857142</v>
      </c>
      <c r="R19" s="2">
        <v>12000</v>
      </c>
      <c r="S19" s="2">
        <v>12000</v>
      </c>
      <c r="T19" s="113">
        <f t="shared" si="4"/>
        <v>171.42857142857142</v>
      </c>
      <c r="U19" s="2">
        <v>12000</v>
      </c>
      <c r="V19" s="113">
        <f t="shared" si="5"/>
        <v>151.8987341772152</v>
      </c>
      <c r="W19" s="7">
        <v>12000</v>
      </c>
      <c r="X19" s="3">
        <f t="shared" si="6"/>
        <v>151.8987341772152</v>
      </c>
    </row>
    <row r="20" spans="1:25" x14ac:dyDescent="0.3">
      <c r="A20" s="26">
        <v>19</v>
      </c>
      <c r="B20" s="7" t="s">
        <v>46</v>
      </c>
      <c r="C20" s="2" t="s">
        <v>57</v>
      </c>
      <c r="D20" s="60" t="s">
        <v>14</v>
      </c>
      <c r="E20" s="20">
        <v>42522</v>
      </c>
      <c r="F20" s="2"/>
      <c r="G20" s="35"/>
      <c r="H20" s="3"/>
      <c r="I20" s="3"/>
      <c r="J20" s="2"/>
      <c r="K20" s="41"/>
      <c r="L20" s="2"/>
      <c r="M20" s="49">
        <v>103</v>
      </c>
      <c r="N20" s="2">
        <f>M20*$C$35</f>
        <v>7210</v>
      </c>
      <c r="O20" s="7"/>
      <c r="P20" s="40">
        <v>7828</v>
      </c>
      <c r="Q20" s="67">
        <f t="shared" si="3"/>
        <v>111.82857142857142</v>
      </c>
      <c r="R20" s="2">
        <v>9828</v>
      </c>
      <c r="S20" s="2">
        <v>7828</v>
      </c>
      <c r="T20" s="113">
        <f t="shared" si="4"/>
        <v>111.82857142857142</v>
      </c>
      <c r="U20" s="2">
        <v>11000</v>
      </c>
      <c r="V20" s="113">
        <f t="shared" si="5"/>
        <v>139.24050632911391</v>
      </c>
      <c r="W20" s="125">
        <v>7828</v>
      </c>
      <c r="X20" s="3">
        <f t="shared" si="6"/>
        <v>99.088607594936704</v>
      </c>
    </row>
    <row r="21" spans="1:25" x14ac:dyDescent="0.3">
      <c r="A21" s="26">
        <v>20</v>
      </c>
      <c r="B21" s="7" t="s">
        <v>49</v>
      </c>
      <c r="C21" s="7" t="s">
        <v>139</v>
      </c>
      <c r="D21" s="76" t="s">
        <v>36</v>
      </c>
      <c r="E21" s="51"/>
      <c r="F21" s="65"/>
      <c r="G21" s="52"/>
      <c r="H21" s="112"/>
      <c r="I21" s="112"/>
      <c r="J21" s="65"/>
      <c r="K21" s="65"/>
      <c r="L21" s="12"/>
      <c r="M21" s="49">
        <f t="shared" ref="M21:M27" si="8">N21/$C$35</f>
        <v>128.57142857142858</v>
      </c>
      <c r="N21" s="12">
        <v>9000</v>
      </c>
      <c r="O21" s="33" t="s">
        <v>71</v>
      </c>
      <c r="P21" s="65">
        <v>9000</v>
      </c>
      <c r="Q21" s="67">
        <f t="shared" si="3"/>
        <v>128.57142857142858</v>
      </c>
      <c r="R21" s="2">
        <v>9000</v>
      </c>
      <c r="S21" s="2">
        <v>9000</v>
      </c>
      <c r="T21" s="113">
        <f t="shared" si="4"/>
        <v>128.57142857142858</v>
      </c>
      <c r="U21" s="2">
        <v>14000</v>
      </c>
      <c r="V21" s="113">
        <f t="shared" si="5"/>
        <v>177.21518987341773</v>
      </c>
      <c r="W21" s="28">
        <v>9000</v>
      </c>
      <c r="X21" s="3">
        <f t="shared" si="6"/>
        <v>113.92405063291139</v>
      </c>
    </row>
    <row r="22" spans="1:25" x14ac:dyDescent="0.3">
      <c r="A22" s="26">
        <v>21</v>
      </c>
      <c r="B22" s="7" t="s">
        <v>72</v>
      </c>
      <c r="C22" s="7" t="s">
        <v>139</v>
      </c>
      <c r="D22" s="77" t="s">
        <v>36</v>
      </c>
      <c r="E22" s="23"/>
      <c r="F22" s="32"/>
      <c r="G22" s="56"/>
      <c r="H22" s="113"/>
      <c r="I22" s="113"/>
      <c r="J22" s="4"/>
      <c r="K22" s="4"/>
      <c r="L22" s="2"/>
      <c r="M22" s="49">
        <f t="shared" si="8"/>
        <v>106.71428571428571</v>
      </c>
      <c r="N22" s="7">
        <v>7470</v>
      </c>
      <c r="O22" s="3"/>
      <c r="P22" s="18">
        <v>7470</v>
      </c>
      <c r="Q22" s="67">
        <f t="shared" si="3"/>
        <v>106.71428571428571</v>
      </c>
      <c r="R22" s="2">
        <v>12000</v>
      </c>
      <c r="S22" s="2">
        <v>10000</v>
      </c>
      <c r="T22" s="113">
        <f t="shared" si="4"/>
        <v>142.85714285714286</v>
      </c>
      <c r="U22" s="2">
        <v>10000</v>
      </c>
      <c r="V22" s="113">
        <f t="shared" si="5"/>
        <v>126.58227848101266</v>
      </c>
      <c r="W22" s="11">
        <v>10000</v>
      </c>
      <c r="X22" s="3">
        <f t="shared" si="6"/>
        <v>126.58227848101266</v>
      </c>
    </row>
    <row r="23" spans="1:25" x14ac:dyDescent="0.3">
      <c r="A23" s="26">
        <v>22</v>
      </c>
      <c r="B23" s="7" t="s">
        <v>73</v>
      </c>
      <c r="C23" s="7" t="s">
        <v>64</v>
      </c>
      <c r="D23" s="77" t="s">
        <v>36</v>
      </c>
      <c r="E23" s="23"/>
      <c r="F23" s="32"/>
      <c r="G23" s="56"/>
      <c r="H23" s="113"/>
      <c r="I23" s="113"/>
      <c r="J23" s="4"/>
      <c r="K23" s="4"/>
      <c r="L23" s="2"/>
      <c r="M23" s="49">
        <f t="shared" si="8"/>
        <v>90</v>
      </c>
      <c r="N23" s="2">
        <v>6300</v>
      </c>
      <c r="O23" s="3"/>
      <c r="P23" s="18">
        <v>6300</v>
      </c>
      <c r="Q23" s="67">
        <f t="shared" si="3"/>
        <v>90</v>
      </c>
      <c r="R23" s="2">
        <v>8250</v>
      </c>
      <c r="S23" s="2">
        <v>7500</v>
      </c>
      <c r="T23" s="113">
        <f t="shared" si="4"/>
        <v>107.14285714285714</v>
      </c>
      <c r="U23" s="2">
        <v>10100</v>
      </c>
      <c r="V23" s="113">
        <f t="shared" si="5"/>
        <v>127.84810126582279</v>
      </c>
      <c r="W23" s="125">
        <v>7500</v>
      </c>
      <c r="X23" s="3">
        <f t="shared" si="6"/>
        <v>94.936708860759495</v>
      </c>
    </row>
    <row r="24" spans="1:25" x14ac:dyDescent="0.3">
      <c r="A24" s="26">
        <v>23</v>
      </c>
      <c r="B24" s="7" t="s">
        <v>75</v>
      </c>
      <c r="C24" s="7" t="s">
        <v>139</v>
      </c>
      <c r="D24" s="78" t="s">
        <v>36</v>
      </c>
      <c r="E24" s="7"/>
      <c r="F24" s="7"/>
      <c r="G24" s="54"/>
      <c r="H24" s="55"/>
      <c r="I24" s="55"/>
      <c r="J24" s="7"/>
      <c r="K24" s="44"/>
      <c r="L24" s="7"/>
      <c r="M24" s="49">
        <f t="shared" si="8"/>
        <v>214.28571428571428</v>
      </c>
      <c r="N24" s="7">
        <v>15000</v>
      </c>
      <c r="O24" s="55"/>
      <c r="P24" s="50">
        <v>15000</v>
      </c>
      <c r="Q24" s="67">
        <f t="shared" si="3"/>
        <v>214.28571428571428</v>
      </c>
      <c r="R24" s="7">
        <v>15000</v>
      </c>
      <c r="S24" s="2">
        <v>15000</v>
      </c>
      <c r="T24" s="113">
        <f t="shared" si="4"/>
        <v>214.28571428571428</v>
      </c>
      <c r="U24" s="2">
        <v>15000</v>
      </c>
      <c r="V24" s="113">
        <f t="shared" si="5"/>
        <v>189.87341772151899</v>
      </c>
      <c r="W24" s="11">
        <v>15000</v>
      </c>
      <c r="X24" s="3">
        <f t="shared" si="6"/>
        <v>189.87341772151899</v>
      </c>
    </row>
    <row r="25" spans="1:25" x14ac:dyDescent="0.3">
      <c r="A25" s="26">
        <v>24</v>
      </c>
      <c r="B25" s="7" t="s">
        <v>2</v>
      </c>
      <c r="C25" s="7" t="s">
        <v>139</v>
      </c>
      <c r="D25" s="78" t="s">
        <v>36</v>
      </c>
      <c r="E25" s="32"/>
      <c r="F25" s="32"/>
      <c r="G25" s="62"/>
      <c r="H25" s="63"/>
      <c r="I25" s="63"/>
      <c r="J25" s="32"/>
      <c r="K25" s="32"/>
      <c r="L25" s="7"/>
      <c r="M25" s="49">
        <f t="shared" si="8"/>
        <v>142.85714285714286</v>
      </c>
      <c r="N25" s="7">
        <v>10000</v>
      </c>
      <c r="O25" s="55"/>
      <c r="P25" s="87">
        <v>10000</v>
      </c>
      <c r="Q25" s="67">
        <f t="shared" si="3"/>
        <v>142.85714285714286</v>
      </c>
      <c r="R25" s="64">
        <v>10000</v>
      </c>
      <c r="S25" s="2">
        <v>10000</v>
      </c>
      <c r="T25" s="113">
        <f t="shared" si="4"/>
        <v>142.85714285714286</v>
      </c>
      <c r="U25" s="2">
        <v>10000</v>
      </c>
      <c r="V25" s="113">
        <f t="shared" si="5"/>
        <v>126.58227848101266</v>
      </c>
      <c r="W25" s="11">
        <v>10000</v>
      </c>
      <c r="X25" s="3">
        <f t="shared" si="6"/>
        <v>126.58227848101266</v>
      </c>
    </row>
    <row r="26" spans="1:25" x14ac:dyDescent="0.3">
      <c r="A26" s="26">
        <v>25</v>
      </c>
      <c r="B26" s="7" t="s">
        <v>79</v>
      </c>
      <c r="C26" s="7" t="s">
        <v>139</v>
      </c>
      <c r="D26" s="78" t="s">
        <v>36</v>
      </c>
      <c r="E26" s="61"/>
      <c r="F26" s="61"/>
      <c r="G26" s="70"/>
      <c r="H26" s="71"/>
      <c r="I26" s="71"/>
      <c r="J26" s="61"/>
      <c r="K26" s="61"/>
      <c r="L26" s="53"/>
      <c r="M26" s="88">
        <f t="shared" si="8"/>
        <v>315.71428571428572</v>
      </c>
      <c r="N26" s="53">
        <v>22100</v>
      </c>
      <c r="O26" s="89"/>
      <c r="P26" s="53">
        <v>10000</v>
      </c>
      <c r="Q26" s="67">
        <v>133</v>
      </c>
      <c r="R26" s="64">
        <v>10000</v>
      </c>
      <c r="S26" s="2">
        <v>10000</v>
      </c>
      <c r="T26" s="113">
        <f t="shared" si="4"/>
        <v>142.85714285714286</v>
      </c>
      <c r="U26" s="2">
        <v>10000</v>
      </c>
      <c r="V26" s="113">
        <f t="shared" si="5"/>
        <v>126.58227848101266</v>
      </c>
      <c r="W26" s="11">
        <v>10000</v>
      </c>
      <c r="X26" s="3">
        <f t="shared" si="6"/>
        <v>126.58227848101266</v>
      </c>
    </row>
    <row r="27" spans="1:25" x14ac:dyDescent="0.3">
      <c r="A27" s="26">
        <v>26</v>
      </c>
      <c r="B27" s="7" t="s">
        <v>81</v>
      </c>
      <c r="C27" s="7" t="s">
        <v>139</v>
      </c>
      <c r="D27" s="78" t="s">
        <v>36</v>
      </c>
      <c r="E27" s="61"/>
      <c r="F27" s="61"/>
      <c r="G27" s="70"/>
      <c r="H27" s="71"/>
      <c r="I27" s="71"/>
      <c r="J27" s="61"/>
      <c r="K27" s="61"/>
      <c r="L27" s="53"/>
      <c r="M27" s="88">
        <f t="shared" si="8"/>
        <v>157.14285714285714</v>
      </c>
      <c r="N27" s="53">
        <v>11000</v>
      </c>
      <c r="O27" s="89"/>
      <c r="P27" s="53">
        <v>4000</v>
      </c>
      <c r="Q27" s="67">
        <f>P27/C35</f>
        <v>57.142857142857146</v>
      </c>
      <c r="R27" s="64">
        <v>4000</v>
      </c>
      <c r="S27" s="2">
        <v>4000</v>
      </c>
      <c r="T27" s="113">
        <f t="shared" si="4"/>
        <v>57.142857142857146</v>
      </c>
      <c r="U27" s="2">
        <v>4000</v>
      </c>
      <c r="V27" s="113">
        <f t="shared" si="5"/>
        <v>50.632911392405063</v>
      </c>
      <c r="W27" s="11">
        <v>4000</v>
      </c>
      <c r="X27" s="3">
        <f t="shared" si="6"/>
        <v>50.632911392405063</v>
      </c>
    </row>
    <row r="28" spans="1:25" x14ac:dyDescent="0.3">
      <c r="A28" s="26">
        <v>27</v>
      </c>
      <c r="B28" s="7" t="s">
        <v>156</v>
      </c>
      <c r="C28" s="7" t="s">
        <v>139</v>
      </c>
      <c r="D28" s="78" t="s">
        <v>36</v>
      </c>
      <c r="E28" s="61"/>
      <c r="F28" s="61"/>
      <c r="G28" s="70"/>
      <c r="H28" s="71"/>
      <c r="I28" s="71"/>
      <c r="J28" s="61"/>
      <c r="K28" s="61"/>
      <c r="L28" s="53"/>
      <c r="M28" s="88"/>
      <c r="N28" s="53"/>
      <c r="O28" s="89"/>
      <c r="P28" s="53">
        <v>6000</v>
      </c>
      <c r="Q28" s="67">
        <f>P28/C35</f>
        <v>85.714285714285708</v>
      </c>
      <c r="R28" s="64">
        <v>5000</v>
      </c>
      <c r="S28" s="2">
        <v>6000</v>
      </c>
      <c r="T28" s="113">
        <f t="shared" si="4"/>
        <v>85.714285714285708</v>
      </c>
      <c r="U28" s="2">
        <v>6000</v>
      </c>
      <c r="V28" s="113">
        <f t="shared" si="5"/>
        <v>75.949367088607602</v>
      </c>
      <c r="W28" s="11">
        <v>6000</v>
      </c>
      <c r="X28" s="3">
        <f t="shared" si="6"/>
        <v>75.949367088607602</v>
      </c>
    </row>
    <row r="29" spans="1:25" x14ac:dyDescent="0.3">
      <c r="A29" s="26">
        <v>28</v>
      </c>
      <c r="B29" s="7" t="s">
        <v>94</v>
      </c>
      <c r="C29" s="7" t="s">
        <v>139</v>
      </c>
      <c r="D29" s="78" t="s">
        <v>36</v>
      </c>
      <c r="E29" s="61"/>
      <c r="F29" s="61"/>
      <c r="G29" s="70"/>
      <c r="H29" s="71"/>
      <c r="I29" s="71"/>
      <c r="J29" s="61"/>
      <c r="K29" s="61"/>
      <c r="L29" s="53"/>
      <c r="M29" s="88"/>
      <c r="N29" s="53"/>
      <c r="O29" s="89"/>
      <c r="P29" s="53"/>
      <c r="Q29" s="67"/>
      <c r="R29" s="64">
        <v>10000</v>
      </c>
      <c r="S29" s="2">
        <v>10000</v>
      </c>
      <c r="T29" s="113">
        <f t="shared" si="4"/>
        <v>142.85714285714286</v>
      </c>
      <c r="U29" s="2">
        <v>10000</v>
      </c>
      <c r="V29" s="113">
        <f t="shared" si="5"/>
        <v>126.58227848101266</v>
      </c>
      <c r="W29" s="11">
        <v>10000</v>
      </c>
      <c r="X29" s="3">
        <f t="shared" si="6"/>
        <v>126.58227848101266</v>
      </c>
    </row>
    <row r="30" spans="1:25" x14ac:dyDescent="0.3">
      <c r="A30" s="26">
        <v>29</v>
      </c>
      <c r="B30" s="7" t="s">
        <v>157</v>
      </c>
      <c r="C30" s="53" t="s">
        <v>140</v>
      </c>
      <c r="D30" s="61"/>
      <c r="E30" s="61"/>
      <c r="F30" s="61"/>
      <c r="G30" s="70"/>
      <c r="H30" s="71"/>
      <c r="I30" s="71"/>
      <c r="J30" s="61"/>
      <c r="K30" s="61"/>
      <c r="L30" s="61"/>
      <c r="M30" s="72"/>
      <c r="N30" s="73"/>
      <c r="O30" s="74"/>
      <c r="P30" s="61"/>
      <c r="Q30" s="69"/>
      <c r="R30" s="32"/>
      <c r="S30" s="100">
        <v>0</v>
      </c>
      <c r="T30" s="113">
        <f t="shared" si="4"/>
        <v>0</v>
      </c>
      <c r="U30" s="11">
        <v>19968</v>
      </c>
      <c r="V30" s="113">
        <f t="shared" si="5"/>
        <v>252.75949367088609</v>
      </c>
      <c r="W30" s="28">
        <v>15000</v>
      </c>
      <c r="X30" s="3">
        <f t="shared" si="6"/>
        <v>189.87341772151899</v>
      </c>
    </row>
    <row r="31" spans="1:25" x14ac:dyDescent="0.3">
      <c r="A31" s="26">
        <v>30</v>
      </c>
      <c r="B31" s="7" t="s">
        <v>153</v>
      </c>
      <c r="C31" s="53" t="s">
        <v>140</v>
      </c>
      <c r="D31" s="61"/>
      <c r="E31" s="61"/>
      <c r="F31" s="61"/>
      <c r="G31" s="70"/>
      <c r="H31" s="71"/>
      <c r="I31" s="71"/>
      <c r="J31" s="61"/>
      <c r="K31" s="61"/>
      <c r="L31" s="61"/>
      <c r="M31" s="72"/>
      <c r="N31" s="73"/>
      <c r="O31" s="74"/>
      <c r="P31" s="61"/>
      <c r="Q31" s="69"/>
      <c r="R31" s="32"/>
      <c r="S31" s="100"/>
      <c r="T31" s="113"/>
      <c r="U31" s="11">
        <v>10100</v>
      </c>
      <c r="V31" s="113">
        <f t="shared" si="5"/>
        <v>127.84810126582279</v>
      </c>
      <c r="W31" s="28">
        <v>10000</v>
      </c>
      <c r="X31" s="3">
        <f t="shared" si="6"/>
        <v>126.58227848101266</v>
      </c>
    </row>
    <row r="32" spans="1:25" ht="15" thickBot="1" x14ac:dyDescent="0.35">
      <c r="A32" s="26">
        <v>31</v>
      </c>
      <c r="B32" s="7" t="s">
        <v>159</v>
      </c>
      <c r="C32" s="7" t="s">
        <v>139</v>
      </c>
      <c r="D32" s="61"/>
      <c r="E32" s="61"/>
      <c r="F32" s="61"/>
      <c r="G32" s="70"/>
      <c r="H32" s="71"/>
      <c r="I32" s="71"/>
      <c r="J32" s="61"/>
      <c r="K32" s="61"/>
      <c r="L32" s="61"/>
      <c r="M32" s="72"/>
      <c r="N32" s="73"/>
      <c r="O32" s="74"/>
      <c r="P32" s="61"/>
      <c r="Q32" s="69"/>
      <c r="R32" s="32"/>
      <c r="S32" s="66">
        <v>6000</v>
      </c>
      <c r="T32" s="113">
        <f>S32/$C$35</f>
        <v>85.714285714285708</v>
      </c>
      <c r="U32" s="2">
        <v>6000</v>
      </c>
      <c r="V32" s="113">
        <f t="shared" si="5"/>
        <v>75.949367088607602</v>
      </c>
      <c r="W32" s="11">
        <v>6000</v>
      </c>
      <c r="X32" s="3">
        <f t="shared" si="6"/>
        <v>75.949367088607602</v>
      </c>
      <c r="Y32" s="118"/>
    </row>
    <row r="33" spans="1:24" ht="15" hidden="1" thickBot="1" x14ac:dyDescent="0.35">
      <c r="A33" s="27"/>
      <c r="B33" s="114" t="s">
        <v>3</v>
      </c>
      <c r="C33" s="114"/>
      <c r="D33" s="57"/>
      <c r="E33" s="57"/>
      <c r="F33" s="57">
        <f>SUM(F2:F13)</f>
        <v>81695</v>
      </c>
      <c r="G33" s="58">
        <f>SUM(G2:G15)</f>
        <v>1344.671052631579</v>
      </c>
      <c r="H33" s="58"/>
      <c r="I33" s="58"/>
      <c r="J33" s="59">
        <f>SUM(J2:J24)</f>
        <v>172485</v>
      </c>
      <c r="K33" s="58">
        <f>SUM(K2:K24)</f>
        <v>2183.3544303797466</v>
      </c>
      <c r="L33" s="59">
        <f>SUM(J33:K33)</f>
        <v>174668.35443037975</v>
      </c>
      <c r="M33" s="58">
        <f>SUM(M2:M27)</f>
        <v>3722.3571428571431</v>
      </c>
      <c r="N33" s="115">
        <f>SUM(N2:N27)</f>
        <v>265465</v>
      </c>
      <c r="O33" s="116"/>
      <c r="P33" s="59">
        <f>SUM(P2:P28)</f>
        <v>243563</v>
      </c>
      <c r="Q33" s="58">
        <f>SUM(Q2:Q28)</f>
        <v>3469.6142857142854</v>
      </c>
      <c r="R33" s="59">
        <f>SUM(R2:R29)</f>
        <v>273011</v>
      </c>
      <c r="S33" s="117">
        <f t="shared" ref="S33:X33" si="9">SUM(S2:S32)</f>
        <v>269261</v>
      </c>
      <c r="T33" s="118">
        <f t="shared" si="9"/>
        <v>3846.5857142857144</v>
      </c>
      <c r="U33" s="117">
        <f t="shared" si="9"/>
        <v>331251</v>
      </c>
      <c r="V33" s="121">
        <f t="shared" si="9"/>
        <v>4193.0506329113923</v>
      </c>
      <c r="W33" s="117">
        <f t="shared" si="9"/>
        <v>288961</v>
      </c>
      <c r="X33" s="121">
        <f t="shared" si="9"/>
        <v>3657.7341772151894</v>
      </c>
    </row>
    <row r="34" spans="1:24" hidden="1" x14ac:dyDescent="0.3">
      <c r="A34" s="37"/>
      <c r="B34" s="32" t="s">
        <v>144</v>
      </c>
      <c r="C34">
        <v>79</v>
      </c>
      <c r="G34" s="8"/>
    </row>
    <row r="35" spans="1:24" s="15" customFormat="1" hidden="1" x14ac:dyDescent="0.3">
      <c r="A35"/>
      <c r="B35" s="15" t="s">
        <v>134</v>
      </c>
      <c r="C35" s="15">
        <v>70</v>
      </c>
      <c r="D35" s="15">
        <v>2017</v>
      </c>
      <c r="G35" s="34"/>
      <c r="H35" s="34"/>
      <c r="I35" s="32"/>
    </row>
    <row r="36" spans="1:24" s="15" customFormat="1" hidden="1" x14ac:dyDescent="0.3">
      <c r="G36" s="34"/>
      <c r="H36" s="34"/>
      <c r="I36" s="32"/>
    </row>
    <row r="37" spans="1:24" ht="15" hidden="1" thickBot="1" x14ac:dyDescent="0.35">
      <c r="A37" s="15"/>
      <c r="B37" s="14" t="s">
        <v>135</v>
      </c>
      <c r="C37" s="14"/>
      <c r="D37" s="14"/>
      <c r="E37" s="14"/>
      <c r="P37" s="59"/>
    </row>
    <row r="38" spans="1:24" hidden="1" x14ac:dyDescent="0.3">
      <c r="B38" s="6" t="s">
        <v>0</v>
      </c>
      <c r="C38" s="6" t="s">
        <v>143</v>
      </c>
      <c r="D38" s="6"/>
      <c r="E38" s="6"/>
      <c r="F38" s="6" t="s">
        <v>4</v>
      </c>
      <c r="G38" s="6" t="s">
        <v>5</v>
      </c>
      <c r="H38" s="6"/>
      <c r="I38" s="6"/>
      <c r="J38" s="6" t="s">
        <v>13</v>
      </c>
      <c r="K38" s="2"/>
      <c r="L38" s="2"/>
      <c r="M38" s="2"/>
      <c r="N38" s="2"/>
      <c r="O38" s="2"/>
      <c r="S38" s="6" t="s">
        <v>138</v>
      </c>
    </row>
    <row r="39" spans="1:24" ht="15" hidden="1" thickBot="1" x14ac:dyDescent="0.35">
      <c r="B39" s="2" t="s">
        <v>142</v>
      </c>
      <c r="C39" s="124">
        <v>22000</v>
      </c>
      <c r="D39" s="38" t="s">
        <v>37</v>
      </c>
      <c r="E39" s="2"/>
      <c r="F39" s="2">
        <v>13590</v>
      </c>
      <c r="G39" s="35">
        <f>F39/$C$35</f>
        <v>194.14285714285714</v>
      </c>
      <c r="H39" s="3"/>
      <c r="I39" s="3"/>
      <c r="J39" s="2"/>
      <c r="K39" s="2"/>
      <c r="L39" s="2"/>
      <c r="M39" s="2"/>
      <c r="N39" s="2"/>
      <c r="O39" s="2">
        <f>8000/74</f>
        <v>108.10810810810811</v>
      </c>
      <c r="S39" s="97">
        <f>C39/C34</f>
        <v>278.48101265822783</v>
      </c>
    </row>
    <row r="40" spans="1:24" ht="15" hidden="1" thickBot="1" x14ac:dyDescent="0.35">
      <c r="B40" s="2" t="s">
        <v>151</v>
      </c>
      <c r="C40" s="124">
        <v>6500</v>
      </c>
      <c r="D40" s="38"/>
      <c r="E40" s="2"/>
      <c r="F40" s="2"/>
      <c r="G40" s="35"/>
      <c r="H40" s="3"/>
      <c r="I40" s="3"/>
      <c r="J40" s="2"/>
      <c r="K40" s="2"/>
      <c r="L40" s="2"/>
      <c r="M40" s="2"/>
      <c r="N40" s="2"/>
      <c r="O40" s="2"/>
      <c r="S40" s="97">
        <f>C40/C34</f>
        <v>82.278481012658233</v>
      </c>
    </row>
    <row r="41" spans="1:24" ht="15" hidden="1" thickBot="1" x14ac:dyDescent="0.35">
      <c r="B41" s="2" t="s">
        <v>154</v>
      </c>
      <c r="C41" s="124">
        <v>11000</v>
      </c>
      <c r="D41" s="38"/>
      <c r="E41" s="2"/>
      <c r="F41" s="2"/>
      <c r="G41" s="35"/>
      <c r="H41" s="3"/>
      <c r="I41" s="3"/>
      <c r="J41" s="2"/>
      <c r="K41" s="2"/>
      <c r="L41" s="2"/>
      <c r="M41" s="2"/>
      <c r="N41" s="2"/>
      <c r="O41" s="2"/>
      <c r="S41" s="97">
        <f>C41/C34</f>
        <v>139.24050632911391</v>
      </c>
    </row>
    <row r="42" spans="1:24" hidden="1" x14ac:dyDescent="0.3">
      <c r="B42" s="7" t="s">
        <v>47</v>
      </c>
      <c r="C42" s="2"/>
      <c r="D42" s="38" t="s">
        <v>37</v>
      </c>
      <c r="E42" s="2"/>
      <c r="F42" s="2">
        <v>8500</v>
      </c>
      <c r="G42" s="35">
        <f>F42/$C$35</f>
        <v>121.42857142857143</v>
      </c>
      <c r="H42" s="3"/>
      <c r="I42" s="3"/>
      <c r="J42" s="2"/>
      <c r="K42" s="2"/>
      <c r="L42" s="2"/>
      <c r="M42" s="2"/>
      <c r="N42" s="2"/>
      <c r="O42" s="2">
        <f>4000/74</f>
        <v>54.054054054054056</v>
      </c>
      <c r="S42" s="2"/>
    </row>
    <row r="43" spans="1:24" hidden="1" x14ac:dyDescent="0.3">
      <c r="B43" s="7" t="s">
        <v>48</v>
      </c>
      <c r="C43" s="2"/>
      <c r="D43" s="38" t="s">
        <v>37</v>
      </c>
      <c r="E43" s="2"/>
      <c r="F43" s="2">
        <v>7500</v>
      </c>
      <c r="G43" s="35">
        <f>F43/$C$35</f>
        <v>107.14285714285714</v>
      </c>
      <c r="H43" s="3"/>
      <c r="I43" s="3"/>
      <c r="J43" s="2"/>
      <c r="K43" s="2"/>
      <c r="L43" s="2"/>
      <c r="M43" s="2"/>
      <c r="N43" s="2"/>
      <c r="O43" s="2">
        <f>7500/74</f>
        <v>101.35135135135135</v>
      </c>
      <c r="S43" s="2"/>
    </row>
    <row r="44" spans="1:24" hidden="1" x14ac:dyDescent="0.3">
      <c r="B44" s="7" t="s">
        <v>50</v>
      </c>
      <c r="C44" s="2"/>
      <c r="D44" s="38" t="s">
        <v>37</v>
      </c>
      <c r="E44" s="2"/>
      <c r="F44" s="2">
        <v>8200</v>
      </c>
      <c r="G44" s="35">
        <f>F44/$C$35</f>
        <v>117.14285714285714</v>
      </c>
      <c r="H44" s="3"/>
      <c r="I44" s="3"/>
      <c r="J44" s="2"/>
      <c r="K44" s="2"/>
      <c r="L44" s="2"/>
      <c r="M44" s="2">
        <f>88+72</f>
        <v>160</v>
      </c>
      <c r="N44" s="2"/>
      <c r="O44" s="2"/>
      <c r="S44" s="2"/>
    </row>
    <row r="45" spans="1:24" hidden="1" x14ac:dyDescent="0.3">
      <c r="B45" s="7" t="s">
        <v>51</v>
      </c>
      <c r="C45" s="2"/>
      <c r="D45" s="38" t="s">
        <v>37</v>
      </c>
      <c r="E45" s="2"/>
      <c r="F45" s="2">
        <v>8500</v>
      </c>
      <c r="G45" s="35">
        <f>F45/$C$35</f>
        <v>121.42857142857143</v>
      </c>
      <c r="H45" s="3"/>
      <c r="I45" s="3"/>
      <c r="J45" s="2"/>
      <c r="K45" s="2"/>
      <c r="L45" s="2"/>
      <c r="M45" s="2">
        <f>113+103</f>
        <v>216</v>
      </c>
      <c r="N45" s="2"/>
      <c r="O45" s="2">
        <f>1100*12</f>
        <v>13200</v>
      </c>
      <c r="Q45">
        <f>2000/74</f>
        <v>27.027027027027028</v>
      </c>
      <c r="S45" s="2"/>
    </row>
    <row r="46" spans="1:24" hidden="1" x14ac:dyDescent="0.3">
      <c r="A46" s="2">
        <v>12</v>
      </c>
      <c r="B46" s="2" t="s">
        <v>6</v>
      </c>
      <c r="C46" s="2"/>
      <c r="D46" s="2"/>
      <c r="E46" s="2"/>
      <c r="F46" s="36">
        <v>76</v>
      </c>
      <c r="G46" s="2"/>
      <c r="H46" s="2"/>
      <c r="I46" s="2"/>
      <c r="J46" s="2"/>
      <c r="K46" s="2"/>
      <c r="L46" s="2"/>
      <c r="M46" s="2"/>
      <c r="N46" s="2"/>
      <c r="O46" s="2"/>
      <c r="S46" s="2"/>
    </row>
    <row r="47" spans="1:24" hidden="1" x14ac:dyDescent="0.3"/>
    <row r="48" spans="1:24" hidden="1" x14ac:dyDescent="0.3">
      <c r="B48" t="s">
        <v>16</v>
      </c>
      <c r="G48" s="8">
        <f>SUM(G39:G47)</f>
        <v>661.28571428571422</v>
      </c>
      <c r="H48" s="8"/>
      <c r="I48" s="8"/>
    </row>
    <row r="49" spans="2:19" hidden="1" x14ac:dyDescent="0.3"/>
    <row r="50" spans="2:19" hidden="1" x14ac:dyDescent="0.3">
      <c r="B50" s="19" t="s">
        <v>101</v>
      </c>
      <c r="C50" s="16"/>
    </row>
    <row r="51" spans="2:19" ht="15" hidden="1" thickBot="1" x14ac:dyDescent="0.35">
      <c r="B51" s="96" t="s">
        <v>97</v>
      </c>
      <c r="C51" s="97">
        <v>888.09809523809463</v>
      </c>
    </row>
    <row r="52" spans="2:19" ht="15" hidden="1" thickBot="1" x14ac:dyDescent="0.35">
      <c r="B52" s="10" t="s">
        <v>122</v>
      </c>
      <c r="C52" s="97">
        <v>235</v>
      </c>
    </row>
    <row r="53" spans="2:19" ht="15" hidden="1" thickBot="1" x14ac:dyDescent="0.35">
      <c r="B53" s="10"/>
      <c r="C53" s="1"/>
    </row>
    <row r="54" spans="2:19" ht="15" hidden="1" thickBot="1" x14ac:dyDescent="0.35">
      <c r="B54" s="68" t="s">
        <v>3</v>
      </c>
      <c r="C54" s="98">
        <v>1123.0980952380946</v>
      </c>
    </row>
    <row r="55" spans="2:19" hidden="1" x14ac:dyDescent="0.3"/>
    <row r="56" spans="2:19" hidden="1" x14ac:dyDescent="0.3">
      <c r="B56" s="6" t="s">
        <v>100</v>
      </c>
      <c r="C56" s="2" t="s">
        <v>137</v>
      </c>
      <c r="S56" s="2" t="s">
        <v>138</v>
      </c>
    </row>
    <row r="57" spans="2:19" ht="15" hidden="1" thickBot="1" x14ac:dyDescent="0.35">
      <c r="B57" s="2" t="s">
        <v>99</v>
      </c>
      <c r="C57" s="2">
        <v>20000</v>
      </c>
      <c r="S57" s="97">
        <f>C57/C34</f>
        <v>253.16455696202533</v>
      </c>
    </row>
    <row r="58" spans="2:19" ht="15" hidden="1" thickBot="1" x14ac:dyDescent="0.35">
      <c r="B58" s="2" t="s">
        <v>55</v>
      </c>
      <c r="C58" s="2">
        <v>10000</v>
      </c>
      <c r="S58" s="97">
        <f>C58/C34</f>
        <v>126.58227848101266</v>
      </c>
    </row>
    <row r="59" spans="2:19" hidden="1" x14ac:dyDescent="0.3"/>
    <row r="60" spans="2:19" hidden="1" x14ac:dyDescent="0.3"/>
    <row r="61" spans="2:19" hidden="1" x14ac:dyDescent="0.3"/>
    <row r="62" spans="2:19" hidden="1" x14ac:dyDescent="0.3"/>
    <row r="63" spans="2:19" hidden="1" x14ac:dyDescent="0.3"/>
    <row r="64" spans="2:19" hidden="1" x14ac:dyDescent="0.3">
      <c r="B64" s="81" t="s">
        <v>82</v>
      </c>
      <c r="C64" s="2" t="s">
        <v>41</v>
      </c>
    </row>
    <row r="65" spans="2:4" hidden="1" x14ac:dyDescent="0.3">
      <c r="B65" s="2" t="s">
        <v>104</v>
      </c>
      <c r="C65" s="2">
        <v>200</v>
      </c>
    </row>
    <row r="66" spans="2:4" hidden="1" x14ac:dyDescent="0.3">
      <c r="B66" s="2" t="s">
        <v>42</v>
      </c>
      <c r="C66" s="2">
        <v>50</v>
      </c>
    </row>
    <row r="67" spans="2:4" hidden="1" x14ac:dyDescent="0.3">
      <c r="B67" s="2" t="s">
        <v>105</v>
      </c>
      <c r="C67" s="2">
        <v>35</v>
      </c>
      <c r="D67" t="s">
        <v>23</v>
      </c>
    </row>
    <row r="68" spans="2:4" hidden="1" x14ac:dyDescent="0.3">
      <c r="B68" s="2" t="s">
        <v>106</v>
      </c>
      <c r="C68" s="2">
        <v>35</v>
      </c>
      <c r="D68" t="s">
        <v>23</v>
      </c>
    </row>
    <row r="69" spans="2:4" hidden="1" x14ac:dyDescent="0.3">
      <c r="B69" s="2" t="s">
        <v>107</v>
      </c>
      <c r="C69" s="2">
        <v>35</v>
      </c>
      <c r="D69" t="s">
        <v>23</v>
      </c>
    </row>
    <row r="70" spans="2:4" hidden="1" x14ac:dyDescent="0.3">
      <c r="B70" s="2" t="s">
        <v>108</v>
      </c>
      <c r="C70" s="2">
        <v>35</v>
      </c>
      <c r="D70" t="s">
        <v>23</v>
      </c>
    </row>
    <row r="71" spans="2:4" hidden="1" x14ac:dyDescent="0.3">
      <c r="B71" s="2" t="s">
        <v>109</v>
      </c>
      <c r="C71" s="2">
        <v>35</v>
      </c>
      <c r="D71" t="s">
        <v>23</v>
      </c>
    </row>
    <row r="72" spans="2:4" hidden="1" x14ac:dyDescent="0.3">
      <c r="B72" s="2" t="s">
        <v>110</v>
      </c>
      <c r="C72" s="2">
        <v>35</v>
      </c>
      <c r="D72" t="s">
        <v>23</v>
      </c>
    </row>
    <row r="73" spans="2:4" hidden="1" x14ac:dyDescent="0.3">
      <c r="B73" s="2" t="s">
        <v>111</v>
      </c>
      <c r="C73" s="2">
        <v>35</v>
      </c>
      <c r="D73" t="s">
        <v>23</v>
      </c>
    </row>
    <row r="74" spans="2:4" hidden="1" x14ac:dyDescent="0.3">
      <c r="B74" s="2" t="s">
        <v>112</v>
      </c>
      <c r="C74" s="2">
        <v>35</v>
      </c>
      <c r="D74" t="s">
        <v>23</v>
      </c>
    </row>
    <row r="75" spans="2:4" hidden="1" x14ac:dyDescent="0.3">
      <c r="B75" s="2" t="s">
        <v>112</v>
      </c>
      <c r="C75" s="2">
        <v>35</v>
      </c>
      <c r="D75" t="s">
        <v>23</v>
      </c>
    </row>
    <row r="76" spans="2:4" hidden="1" x14ac:dyDescent="0.3">
      <c r="B76" s="2" t="s">
        <v>113</v>
      </c>
      <c r="C76" s="2">
        <v>35</v>
      </c>
    </row>
    <row r="77" spans="2:4" hidden="1" x14ac:dyDescent="0.3">
      <c r="B77" s="2" t="s">
        <v>114</v>
      </c>
      <c r="C77" s="2">
        <v>35</v>
      </c>
    </row>
    <row r="78" spans="2:4" hidden="1" x14ac:dyDescent="0.3">
      <c r="B78" s="82" t="s">
        <v>102</v>
      </c>
      <c r="C78" s="2">
        <v>128</v>
      </c>
      <c r="D78" t="s">
        <v>13</v>
      </c>
    </row>
    <row r="79" spans="2:4" hidden="1" x14ac:dyDescent="0.3">
      <c r="B79" s="82" t="s">
        <v>115</v>
      </c>
      <c r="C79" s="2">
        <v>35</v>
      </c>
    </row>
    <row r="80" spans="2:4" hidden="1" x14ac:dyDescent="0.3">
      <c r="B80" s="82" t="s">
        <v>18</v>
      </c>
      <c r="C80" s="2">
        <v>35</v>
      </c>
    </row>
    <row r="81" spans="2:3" hidden="1" x14ac:dyDescent="0.3">
      <c r="B81" s="82" t="s">
        <v>60</v>
      </c>
      <c r="C81" s="2">
        <v>100</v>
      </c>
    </row>
    <row r="82" spans="2:3" hidden="1" x14ac:dyDescent="0.3">
      <c r="B82" s="82" t="s">
        <v>60</v>
      </c>
      <c r="C82" s="2">
        <v>35</v>
      </c>
    </row>
    <row r="83" spans="2:3" hidden="1" x14ac:dyDescent="0.3">
      <c r="B83" s="82" t="s">
        <v>56</v>
      </c>
      <c r="C83" s="2">
        <v>35</v>
      </c>
    </row>
    <row r="84" spans="2:3" hidden="1" x14ac:dyDescent="0.3">
      <c r="B84" s="82" t="s">
        <v>116</v>
      </c>
      <c r="C84" s="2">
        <v>35</v>
      </c>
    </row>
    <row r="85" spans="2:3" hidden="1" x14ac:dyDescent="0.3">
      <c r="B85" s="82" t="s">
        <v>25</v>
      </c>
      <c r="C85" s="2">
        <v>50</v>
      </c>
    </row>
    <row r="86" spans="2:3" hidden="1" x14ac:dyDescent="0.3">
      <c r="B86" s="82" t="s">
        <v>19</v>
      </c>
      <c r="C86" s="2">
        <v>189</v>
      </c>
    </row>
    <row r="87" spans="2:3" hidden="1" x14ac:dyDescent="0.3">
      <c r="B87" s="82" t="s">
        <v>117</v>
      </c>
      <c r="C87" s="2">
        <v>35</v>
      </c>
    </row>
    <row r="88" spans="2:3" hidden="1" x14ac:dyDescent="0.3">
      <c r="B88" s="82" t="s">
        <v>118</v>
      </c>
      <c r="C88" s="2">
        <v>35</v>
      </c>
    </row>
    <row r="89" spans="2:3" hidden="1" x14ac:dyDescent="0.3">
      <c r="B89" s="82" t="s">
        <v>119</v>
      </c>
      <c r="C89" s="2">
        <v>145</v>
      </c>
    </row>
    <row r="90" spans="2:3" hidden="1" x14ac:dyDescent="0.3">
      <c r="B90" s="82" t="s">
        <v>96</v>
      </c>
      <c r="C90" s="2">
        <v>310</v>
      </c>
    </row>
    <row r="91" spans="2:3" hidden="1" x14ac:dyDescent="0.3">
      <c r="B91" s="82" t="s">
        <v>120</v>
      </c>
      <c r="C91" s="2">
        <v>95</v>
      </c>
    </row>
    <row r="92" spans="2:3" hidden="1" x14ac:dyDescent="0.3">
      <c r="B92" s="82" t="s">
        <v>65</v>
      </c>
      <c r="C92" s="2">
        <v>70</v>
      </c>
    </row>
    <row r="93" spans="2:3" hidden="1" x14ac:dyDescent="0.3">
      <c r="B93" s="82" t="s">
        <v>121</v>
      </c>
      <c r="C93" s="2">
        <v>25</v>
      </c>
    </row>
    <row r="94" spans="2:3" hidden="1" x14ac:dyDescent="0.3">
      <c r="B94" s="82" t="s">
        <v>62</v>
      </c>
      <c r="C94" s="2">
        <v>35</v>
      </c>
    </row>
    <row r="95" spans="2:3" hidden="1" x14ac:dyDescent="0.3">
      <c r="B95" s="82" t="s">
        <v>88</v>
      </c>
      <c r="C95" s="2">
        <v>35</v>
      </c>
    </row>
    <row r="96" spans="2:3" hidden="1" x14ac:dyDescent="0.3">
      <c r="B96" s="82" t="s">
        <v>145</v>
      </c>
      <c r="C96" s="2">
        <v>25</v>
      </c>
    </row>
    <row r="97" spans="2:12" hidden="1" x14ac:dyDescent="0.3">
      <c r="B97" s="99" t="s">
        <v>89</v>
      </c>
      <c r="C97" s="6">
        <v>1658</v>
      </c>
    </row>
    <row r="98" spans="2:12" ht="15.6" hidden="1" x14ac:dyDescent="0.3">
      <c r="B98" s="2" t="s">
        <v>64</v>
      </c>
      <c r="C98" s="11"/>
      <c r="I98" s="83"/>
      <c r="J98" s="84"/>
      <c r="K98" s="84"/>
      <c r="L98" s="84"/>
    </row>
    <row r="99" spans="2:12" ht="15.6" hidden="1" x14ac:dyDescent="0.3">
      <c r="B99" s="2" t="s">
        <v>103</v>
      </c>
      <c r="C99" s="11">
        <v>25</v>
      </c>
      <c r="I99" s="83"/>
      <c r="J99" s="84"/>
      <c r="K99" s="84"/>
      <c r="L99" s="84"/>
    </row>
    <row r="100" spans="2:12" ht="15.6" hidden="1" x14ac:dyDescent="0.3">
      <c r="B100" s="2" t="s">
        <v>85</v>
      </c>
      <c r="C100" s="11">
        <v>100</v>
      </c>
      <c r="I100" s="83"/>
      <c r="J100" s="84"/>
      <c r="K100" s="84"/>
      <c r="L100" s="84"/>
    </row>
    <row r="101" spans="2:12" ht="15.6" hidden="1" x14ac:dyDescent="0.3">
      <c r="B101" s="2" t="s">
        <v>24</v>
      </c>
      <c r="C101" s="11"/>
      <c r="I101" s="83"/>
      <c r="J101" s="84"/>
      <c r="K101" s="84"/>
      <c r="L101" s="84"/>
    </row>
    <row r="102" spans="2:12" ht="15.6" hidden="1" x14ac:dyDescent="0.3">
      <c r="B102" s="2" t="s">
        <v>83</v>
      </c>
      <c r="C102" s="2"/>
      <c r="I102" s="83"/>
      <c r="J102" s="84"/>
      <c r="K102" s="84"/>
      <c r="L102" s="84"/>
    </row>
    <row r="103" spans="2:12" ht="15.6" hidden="1" x14ac:dyDescent="0.3">
      <c r="B103" s="2" t="s">
        <v>21</v>
      </c>
      <c r="C103" s="2">
        <v>100</v>
      </c>
      <c r="I103" s="83"/>
      <c r="J103" s="84"/>
      <c r="K103" s="84"/>
      <c r="L103" s="84"/>
    </row>
    <row r="104" spans="2:12" ht="15.6" hidden="1" x14ac:dyDescent="0.3">
      <c r="B104" s="2" t="s">
        <v>84</v>
      </c>
      <c r="C104" s="2"/>
      <c r="I104" s="83"/>
      <c r="J104" s="84"/>
      <c r="K104" s="84"/>
      <c r="L104" s="84"/>
    </row>
    <row r="105" spans="2:12" ht="15.6" hidden="1" x14ac:dyDescent="0.3">
      <c r="B105" s="2" t="s">
        <v>61</v>
      </c>
      <c r="C105" s="2"/>
      <c r="I105" s="83"/>
      <c r="J105" s="84"/>
      <c r="K105" s="84"/>
      <c r="L105" s="84"/>
    </row>
    <row r="106" spans="2:12" ht="15.6" hidden="1" x14ac:dyDescent="0.3">
      <c r="B106" s="2" t="s">
        <v>85</v>
      </c>
      <c r="C106" s="2"/>
      <c r="I106" s="83"/>
      <c r="J106" s="84"/>
      <c r="K106" s="84"/>
      <c r="L106" s="84"/>
    </row>
    <row r="107" spans="2:12" ht="15.6" hidden="1" x14ac:dyDescent="0.3">
      <c r="B107" s="2" t="s">
        <v>96</v>
      </c>
      <c r="C107" s="2"/>
      <c r="I107" s="83"/>
      <c r="J107" s="84"/>
      <c r="K107" s="84"/>
      <c r="L107" s="84"/>
    </row>
    <row r="108" spans="2:12" ht="15.6" hidden="1" x14ac:dyDescent="0.3">
      <c r="B108" s="2" t="s">
        <v>76</v>
      </c>
      <c r="C108" s="2"/>
      <c r="I108" s="83"/>
      <c r="J108" s="84"/>
      <c r="K108" s="84"/>
      <c r="L108" s="84"/>
    </row>
    <row r="109" spans="2:12" ht="15.6" hidden="1" x14ac:dyDescent="0.3">
      <c r="B109" s="2"/>
      <c r="C109" s="2"/>
      <c r="I109" s="83"/>
      <c r="J109" s="84"/>
      <c r="K109" s="84"/>
      <c r="L109" s="84"/>
    </row>
    <row r="110" spans="2:12" ht="15.6" hidden="1" x14ac:dyDescent="0.3">
      <c r="B110" s="22"/>
      <c r="C110" s="22"/>
      <c r="I110" s="83"/>
      <c r="J110" s="84"/>
      <c r="K110" s="84"/>
      <c r="L110" s="84"/>
    </row>
    <row r="111" spans="2:12" ht="15" hidden="1" thickBot="1" x14ac:dyDescent="0.35">
      <c r="B111" s="85" t="s">
        <v>3</v>
      </c>
      <c r="C111" s="86">
        <f>SUM(C65:C108)+C54</f>
        <v>5093.0980952380942</v>
      </c>
    </row>
    <row r="112" spans="2:12" hidden="1" x14ac:dyDescent="0.3"/>
    <row r="113" spans="2:22" hidden="1" x14ac:dyDescent="0.3"/>
    <row r="114" spans="2:22" hidden="1" x14ac:dyDescent="0.3">
      <c r="B114" s="14" t="s">
        <v>86</v>
      </c>
    </row>
    <row r="115" spans="2:22" hidden="1" x14ac:dyDescent="0.3">
      <c r="B115" s="13" t="s">
        <v>22</v>
      </c>
      <c r="C115" s="16">
        <v>30</v>
      </c>
    </row>
    <row r="116" spans="2:22" hidden="1" x14ac:dyDescent="0.3">
      <c r="B116" s="9" t="s">
        <v>90</v>
      </c>
      <c r="C116" s="5">
        <v>10</v>
      </c>
      <c r="L116" s="17"/>
    </row>
    <row r="117" spans="2:22" hidden="1" x14ac:dyDescent="0.3">
      <c r="B117" s="9" t="s">
        <v>87</v>
      </c>
      <c r="C117" s="5">
        <v>10</v>
      </c>
    </row>
    <row r="118" spans="2:22" ht="12.75" hidden="1" customHeight="1" thickBot="1" x14ac:dyDescent="0.35">
      <c r="B118" s="10" t="s">
        <v>91</v>
      </c>
      <c r="C118" s="1">
        <v>830</v>
      </c>
    </row>
    <row r="119" spans="2:22" ht="18.75" hidden="1" customHeight="1" thickBot="1" x14ac:dyDescent="0.35">
      <c r="B119" s="93" t="s">
        <v>3</v>
      </c>
      <c r="C119" s="94">
        <f>SUM(C115:C118)</f>
        <v>880</v>
      </c>
      <c r="V119" s="123"/>
    </row>
    <row r="120" spans="2:22" ht="18.75" hidden="1" customHeight="1" thickBot="1" x14ac:dyDescent="0.35">
      <c r="B120" s="126" t="s">
        <v>149</v>
      </c>
      <c r="C120" s="127">
        <f>C111-C119</f>
        <v>4213.0980952380942</v>
      </c>
    </row>
    <row r="121" spans="2:22" ht="18.75" hidden="1" customHeight="1" x14ac:dyDescent="0.3">
      <c r="B121" s="128" t="s">
        <v>148</v>
      </c>
      <c r="C121" s="129">
        <f>SUM(C65:C96)+C99+C100+C103</f>
        <v>2312</v>
      </c>
    </row>
    <row r="122" spans="2:22" ht="18.75" hidden="1" customHeight="1" x14ac:dyDescent="0.3">
      <c r="B122" s="130" t="s">
        <v>150</v>
      </c>
      <c r="C122" s="131">
        <f>C54+C97-C119</f>
        <v>1901.0980952380946</v>
      </c>
    </row>
    <row r="123" spans="2:22" ht="15" hidden="1" thickBot="1" x14ac:dyDescent="0.35">
      <c r="B123" s="132" t="s">
        <v>136</v>
      </c>
      <c r="C123" s="133">
        <f>S57+S58</f>
        <v>379.74683544303798</v>
      </c>
    </row>
    <row r="124" spans="2:22" ht="15" hidden="1" thickBot="1" x14ac:dyDescent="0.35">
      <c r="B124" s="80" t="s">
        <v>3</v>
      </c>
      <c r="C124" s="134">
        <f>SUM(C121:C123)</f>
        <v>4592.8449306811326</v>
      </c>
    </row>
    <row r="125" spans="2:22" hidden="1" x14ac:dyDescent="0.3"/>
    <row r="126" spans="2:22" hidden="1" x14ac:dyDescent="0.3">
      <c r="B126" s="21" t="s">
        <v>141</v>
      </c>
      <c r="C126" s="21">
        <f>T5+T4+T3+T23</f>
        <v>467.14285714285711</v>
      </c>
    </row>
    <row r="127" spans="2:22" hidden="1" x14ac:dyDescent="0.3"/>
    <row r="128" spans="2:22" hidden="1" x14ac:dyDescent="0.3"/>
    <row r="129" spans="2:19" hidden="1" x14ac:dyDescent="0.3">
      <c r="B129" s="13" t="s">
        <v>146</v>
      </c>
      <c r="C129" s="135">
        <f>X33-X24-S57</f>
        <v>3214.6962025316448</v>
      </c>
      <c r="S129" s="8">
        <f>C129*79</f>
        <v>253960.99999999994</v>
      </c>
    </row>
    <row r="130" spans="2:19" ht="15" hidden="1" thickBot="1" x14ac:dyDescent="0.35">
      <c r="B130" s="10" t="s">
        <v>147</v>
      </c>
      <c r="C130" s="136">
        <f>X24</f>
        <v>189.87341772151899</v>
      </c>
    </row>
    <row r="131" spans="2:19" hidden="1" x14ac:dyDescent="0.3">
      <c r="B131" s="18" t="s">
        <v>155</v>
      </c>
      <c r="C131" s="137">
        <f>W33-W24-C57</f>
        <v>253961</v>
      </c>
    </row>
    <row r="132" spans="2:19" hidden="1" x14ac:dyDescent="0.3">
      <c r="B132" s="18" t="s">
        <v>147</v>
      </c>
      <c r="C132">
        <f>W24</f>
        <v>15000</v>
      </c>
    </row>
  </sheetData>
  <pageMargins left="0.7" right="0.7" top="0.75" bottom="0.75" header="0.3" footer="0.3"/>
  <pageSetup paperSize="9" orientation="portrait" r:id="rId1"/>
  <headerFooter>
    <oddFooter>&amp;C&amp;1#&amp;"Calibri"&amp;7&amp;K737373 Sensitivity: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2"/>
  <sheetViews>
    <sheetView zoomScale="84" zoomScaleNormal="84" workbookViewId="0">
      <selection activeCell="X32" sqref="A1:X32"/>
    </sheetView>
  </sheetViews>
  <sheetFormatPr defaultRowHeight="14.4" x14ac:dyDescent="0.3"/>
  <cols>
    <col min="2" max="2" width="47.5546875" customWidth="1"/>
    <col min="3" max="3" width="19" hidden="1" customWidth="1"/>
    <col min="4" max="4" width="17.109375" hidden="1" customWidth="1"/>
    <col min="5" max="5" width="14.88671875" hidden="1" customWidth="1"/>
    <col min="6" max="6" width="8.5546875" hidden="1" customWidth="1"/>
    <col min="7" max="7" width="13.109375" hidden="1" customWidth="1"/>
    <col min="8" max="8" width="14.44140625" hidden="1" customWidth="1"/>
    <col min="9" max="9" width="10.6640625" hidden="1" customWidth="1"/>
    <col min="10" max="10" width="9.33203125" hidden="1" customWidth="1"/>
    <col min="11" max="11" width="9.44140625" hidden="1" customWidth="1"/>
    <col min="12" max="12" width="42.44140625" hidden="1" customWidth="1"/>
    <col min="13" max="13" width="33.5546875" hidden="1" customWidth="1"/>
    <col min="14" max="14" width="15.33203125" hidden="1" customWidth="1"/>
    <col min="15" max="15" width="38.77734375" hidden="1" customWidth="1"/>
    <col min="16" max="16" width="18.6640625" hidden="1" customWidth="1"/>
    <col min="17" max="17" width="15" hidden="1" customWidth="1"/>
    <col min="18" max="18" width="18.88671875" hidden="1" customWidth="1"/>
    <col min="19" max="19" width="15.88671875" hidden="1" customWidth="1"/>
    <col min="20" max="20" width="15" hidden="1" customWidth="1"/>
    <col min="21" max="21" width="11.88671875" hidden="1" customWidth="1"/>
    <col min="22" max="22" width="12" hidden="1" customWidth="1"/>
    <col min="23" max="23" width="13.88671875" hidden="1" customWidth="1"/>
    <col min="24" max="24" width="13.5546875" customWidth="1"/>
  </cols>
  <sheetData>
    <row r="1" spans="1:26" ht="62.25" customHeight="1" thickBot="1" x14ac:dyDescent="0.35">
      <c r="A1" s="101" t="s">
        <v>20</v>
      </c>
      <c r="B1" s="91" t="s">
        <v>0</v>
      </c>
      <c r="C1" s="91" t="s">
        <v>13</v>
      </c>
      <c r="D1" s="102" t="s">
        <v>35</v>
      </c>
      <c r="E1" s="91" t="s">
        <v>38</v>
      </c>
      <c r="F1" s="91" t="s">
        <v>4</v>
      </c>
      <c r="G1" s="91" t="s">
        <v>5</v>
      </c>
      <c r="H1" s="91" t="s">
        <v>27</v>
      </c>
      <c r="I1" s="91" t="s">
        <v>26</v>
      </c>
      <c r="J1" s="91" t="s">
        <v>52</v>
      </c>
      <c r="K1" s="92" t="s">
        <v>53</v>
      </c>
      <c r="L1" s="91" t="s">
        <v>54</v>
      </c>
      <c r="M1" s="91" t="s">
        <v>58</v>
      </c>
      <c r="N1" s="91" t="s">
        <v>59</v>
      </c>
      <c r="O1" s="103" t="s">
        <v>74</v>
      </c>
      <c r="P1" s="101" t="s">
        <v>77</v>
      </c>
      <c r="Q1" s="101" t="s">
        <v>78</v>
      </c>
      <c r="R1" s="119" t="s">
        <v>95</v>
      </c>
      <c r="S1" s="79" t="s">
        <v>93</v>
      </c>
      <c r="T1" s="79" t="s">
        <v>78</v>
      </c>
      <c r="U1" s="90" t="s">
        <v>126</v>
      </c>
      <c r="V1" s="90" t="s">
        <v>127</v>
      </c>
      <c r="W1" s="90" t="s">
        <v>125</v>
      </c>
      <c r="X1" s="90" t="s">
        <v>124</v>
      </c>
    </row>
    <row r="2" spans="1:26" x14ac:dyDescent="0.3">
      <c r="A2" s="24">
        <v>1</v>
      </c>
      <c r="B2" s="104" t="s">
        <v>1</v>
      </c>
      <c r="C2" s="122" t="s">
        <v>24</v>
      </c>
      <c r="D2" s="105" t="s">
        <v>36</v>
      </c>
      <c r="E2" s="106">
        <v>41791</v>
      </c>
      <c r="F2" s="25">
        <v>12730</v>
      </c>
      <c r="G2" s="107">
        <f t="shared" ref="G2:G15" si="0">F2/$F$46</f>
        <v>167.5</v>
      </c>
      <c r="H2" s="107">
        <v>12730</v>
      </c>
      <c r="I2" s="108" t="s">
        <v>17</v>
      </c>
      <c r="J2" s="25">
        <v>16600</v>
      </c>
      <c r="K2" s="109">
        <f t="shared" ref="K2:K19" si="1">J2/$C$34</f>
        <v>210.12658227848101</v>
      </c>
      <c r="L2" s="25">
        <v>13000</v>
      </c>
      <c r="M2" s="110">
        <f t="shared" ref="M2:M19" si="2">J2/$C$35</f>
        <v>237.14285714285714</v>
      </c>
      <c r="N2" s="25">
        <f>M2*$C$35</f>
        <v>16600</v>
      </c>
      <c r="O2" s="25"/>
      <c r="P2" s="25">
        <v>16600</v>
      </c>
      <c r="Q2" s="111">
        <f t="shared" ref="Q2:Q25" si="3">P2/$C$35</f>
        <v>237.14285714285714</v>
      </c>
      <c r="R2" s="25">
        <v>20000</v>
      </c>
      <c r="S2" s="37">
        <v>20000</v>
      </c>
      <c r="T2" s="113">
        <f t="shared" ref="T2:T30" si="4">S2/$C$35</f>
        <v>285.71428571428572</v>
      </c>
      <c r="U2" s="2">
        <v>27000</v>
      </c>
      <c r="V2" s="113">
        <f t="shared" ref="V2:V32" si="5">U2/$C$34</f>
        <v>341.77215189873419</v>
      </c>
      <c r="W2" s="28">
        <v>20000</v>
      </c>
      <c r="X2" s="3">
        <f t="shared" ref="X2:X32" si="6">W2/$C$34</f>
        <v>253.16455696202533</v>
      </c>
    </row>
    <row r="3" spans="1:26" x14ac:dyDescent="0.3">
      <c r="A3" s="26">
        <v>2</v>
      </c>
      <c r="B3" s="7" t="s">
        <v>2</v>
      </c>
      <c r="C3" s="7" t="s">
        <v>64</v>
      </c>
      <c r="D3" s="30" t="s">
        <v>14</v>
      </c>
      <c r="E3" s="20">
        <v>42522</v>
      </c>
      <c r="F3" s="2">
        <v>4800</v>
      </c>
      <c r="G3" s="3">
        <f t="shared" si="0"/>
        <v>63.157894736842103</v>
      </c>
      <c r="H3" s="3">
        <v>4800</v>
      </c>
      <c r="I3" s="41" t="s">
        <v>17</v>
      </c>
      <c r="J3" s="2">
        <v>7300</v>
      </c>
      <c r="K3" s="48">
        <f t="shared" si="1"/>
        <v>92.405063291139243</v>
      </c>
      <c r="L3" s="2">
        <v>5300</v>
      </c>
      <c r="M3" s="49">
        <f t="shared" si="2"/>
        <v>104.28571428571429</v>
      </c>
      <c r="N3" s="2">
        <v>8000</v>
      </c>
      <c r="O3" s="2" t="s">
        <v>68</v>
      </c>
      <c r="P3" s="4">
        <v>8000</v>
      </c>
      <c r="Q3" s="67">
        <f t="shared" si="3"/>
        <v>114.28571428571429</v>
      </c>
      <c r="R3" s="2">
        <v>9000</v>
      </c>
      <c r="S3" s="2">
        <v>8500</v>
      </c>
      <c r="T3" s="113">
        <f t="shared" si="4"/>
        <v>121.42857142857143</v>
      </c>
      <c r="U3" s="11">
        <v>11000</v>
      </c>
      <c r="V3" s="113">
        <f t="shared" si="5"/>
        <v>139.24050632911391</v>
      </c>
      <c r="W3" s="125">
        <v>8500</v>
      </c>
      <c r="X3" s="3">
        <f t="shared" si="6"/>
        <v>107.59493670886076</v>
      </c>
    </row>
    <row r="4" spans="1:26" hidden="1" x14ac:dyDescent="0.3">
      <c r="A4" s="26">
        <v>3</v>
      </c>
      <c r="B4" s="12" t="s">
        <v>129</v>
      </c>
      <c r="C4" s="12" t="s">
        <v>24</v>
      </c>
      <c r="D4" s="50" t="s">
        <v>14</v>
      </c>
      <c r="E4" s="29">
        <v>41791</v>
      </c>
      <c r="F4" s="7">
        <v>5900</v>
      </c>
      <c r="G4" s="3">
        <f t="shared" si="0"/>
        <v>77.631578947368425</v>
      </c>
      <c r="H4" s="3">
        <v>5900</v>
      </c>
      <c r="I4" s="41" t="s">
        <v>17</v>
      </c>
      <c r="J4" s="2">
        <v>8000</v>
      </c>
      <c r="K4" s="48">
        <f t="shared" si="1"/>
        <v>101.26582278481013</v>
      </c>
      <c r="L4" s="2">
        <v>6400</v>
      </c>
      <c r="M4" s="49">
        <f t="shared" si="2"/>
        <v>114.28571428571429</v>
      </c>
      <c r="N4" s="2">
        <v>8700</v>
      </c>
      <c r="O4" s="2" t="s">
        <v>70</v>
      </c>
      <c r="P4" s="4">
        <v>8700</v>
      </c>
      <c r="Q4" s="67">
        <f t="shared" si="3"/>
        <v>124.28571428571429</v>
      </c>
      <c r="R4" s="2">
        <v>9550</v>
      </c>
      <c r="S4" s="2">
        <v>8700</v>
      </c>
      <c r="T4" s="113">
        <f t="shared" si="4"/>
        <v>124.28571428571429</v>
      </c>
      <c r="U4" s="11">
        <v>0</v>
      </c>
      <c r="V4" s="113">
        <f t="shared" si="5"/>
        <v>0</v>
      </c>
      <c r="W4" s="11">
        <v>0</v>
      </c>
      <c r="X4" s="3">
        <f t="shared" si="6"/>
        <v>0</v>
      </c>
      <c r="Y4" t="s">
        <v>128</v>
      </c>
    </row>
    <row r="5" spans="1:26" hidden="1" x14ac:dyDescent="0.3">
      <c r="A5" s="26">
        <v>4</v>
      </c>
      <c r="B5" s="12" t="s">
        <v>130</v>
      </c>
      <c r="C5" s="12" t="s">
        <v>24</v>
      </c>
      <c r="D5" s="50" t="s">
        <v>14</v>
      </c>
      <c r="E5" s="29">
        <v>41821</v>
      </c>
      <c r="F5" s="7">
        <v>4800</v>
      </c>
      <c r="G5" s="3">
        <f t="shared" si="0"/>
        <v>63.157894736842103</v>
      </c>
      <c r="H5" s="3">
        <v>4800</v>
      </c>
      <c r="I5" s="43" t="s">
        <v>17</v>
      </c>
      <c r="J5" s="2">
        <v>7300</v>
      </c>
      <c r="K5" s="48">
        <f t="shared" si="1"/>
        <v>92.405063291139243</v>
      </c>
      <c r="L5" s="2">
        <v>5300</v>
      </c>
      <c r="M5" s="49">
        <f t="shared" si="2"/>
        <v>104.28571428571429</v>
      </c>
      <c r="N5" s="2">
        <v>8000</v>
      </c>
      <c r="O5" s="2" t="s">
        <v>68</v>
      </c>
      <c r="P5" s="4">
        <v>8000</v>
      </c>
      <c r="Q5" s="67">
        <f t="shared" si="3"/>
        <v>114.28571428571429</v>
      </c>
      <c r="R5" s="2">
        <v>9000</v>
      </c>
      <c r="S5" s="2">
        <v>8000</v>
      </c>
      <c r="T5" s="113">
        <f t="shared" si="4"/>
        <v>114.28571428571429</v>
      </c>
      <c r="U5" s="11">
        <v>0</v>
      </c>
      <c r="V5" s="113">
        <f t="shared" si="5"/>
        <v>0</v>
      </c>
      <c r="W5" s="11">
        <v>0</v>
      </c>
      <c r="X5" s="3">
        <f t="shared" si="6"/>
        <v>0</v>
      </c>
      <c r="Y5" t="s">
        <v>128</v>
      </c>
    </row>
    <row r="6" spans="1:26" x14ac:dyDescent="0.3">
      <c r="A6" s="26">
        <v>5</v>
      </c>
      <c r="B6" s="7" t="s">
        <v>7</v>
      </c>
      <c r="C6" s="11" t="s">
        <v>39</v>
      </c>
      <c r="D6" s="50" t="s">
        <v>14</v>
      </c>
      <c r="E6" s="39">
        <v>42186</v>
      </c>
      <c r="F6" s="11">
        <v>5000</v>
      </c>
      <c r="G6" s="3">
        <f t="shared" si="0"/>
        <v>65.78947368421052</v>
      </c>
      <c r="H6" s="3">
        <v>5000</v>
      </c>
      <c r="I6" s="43" t="s">
        <v>17</v>
      </c>
      <c r="J6" s="2">
        <v>7500</v>
      </c>
      <c r="K6" s="48">
        <f t="shared" si="1"/>
        <v>94.936708860759495</v>
      </c>
      <c r="L6" s="2">
        <v>5500</v>
      </c>
      <c r="M6" s="49">
        <f t="shared" si="2"/>
        <v>107.14285714285714</v>
      </c>
      <c r="N6" s="2">
        <v>8500</v>
      </c>
      <c r="O6" s="7" t="s">
        <v>69</v>
      </c>
      <c r="P6" s="66">
        <v>8500</v>
      </c>
      <c r="Q6" s="67">
        <f t="shared" si="3"/>
        <v>121.42857142857143</v>
      </c>
      <c r="R6" s="2">
        <v>8500</v>
      </c>
      <c r="S6" s="2">
        <v>8500</v>
      </c>
      <c r="T6" s="113">
        <f t="shared" si="4"/>
        <v>121.42857142857143</v>
      </c>
      <c r="U6" s="11">
        <v>8500</v>
      </c>
      <c r="V6" s="113">
        <f t="shared" si="5"/>
        <v>107.59493670886076</v>
      </c>
      <c r="W6" s="11">
        <v>8500</v>
      </c>
      <c r="X6" s="3">
        <f t="shared" si="6"/>
        <v>107.59493670886076</v>
      </c>
    </row>
    <row r="7" spans="1:26" x14ac:dyDescent="0.3">
      <c r="A7" s="26">
        <v>6</v>
      </c>
      <c r="B7" s="7" t="s">
        <v>8</v>
      </c>
      <c r="C7" s="11" t="s">
        <v>39</v>
      </c>
      <c r="D7" s="50" t="s">
        <v>14</v>
      </c>
      <c r="E7" s="39">
        <v>42186</v>
      </c>
      <c r="F7" s="11">
        <v>5900</v>
      </c>
      <c r="G7" s="3">
        <f t="shared" si="0"/>
        <v>77.631578947368425</v>
      </c>
      <c r="H7" s="3">
        <v>5900</v>
      </c>
      <c r="I7" s="41" t="s">
        <v>28</v>
      </c>
      <c r="J7" s="2">
        <v>8000</v>
      </c>
      <c r="K7" s="48">
        <f t="shared" si="1"/>
        <v>101.26582278481013</v>
      </c>
      <c r="L7" s="2">
        <v>6400</v>
      </c>
      <c r="M7" s="49">
        <f t="shared" si="2"/>
        <v>114.28571428571429</v>
      </c>
      <c r="N7" s="2">
        <v>8700</v>
      </c>
      <c r="O7" s="7" t="s">
        <v>70</v>
      </c>
      <c r="P7" s="66">
        <v>8700</v>
      </c>
      <c r="Q7" s="67">
        <f t="shared" si="3"/>
        <v>124.28571428571429</v>
      </c>
      <c r="R7" s="2">
        <v>8700</v>
      </c>
      <c r="S7" s="2">
        <v>8700</v>
      </c>
      <c r="T7" s="113">
        <f t="shared" si="4"/>
        <v>124.28571428571429</v>
      </c>
      <c r="U7" s="2">
        <v>23000</v>
      </c>
      <c r="V7" s="113">
        <f t="shared" si="5"/>
        <v>291.13924050632909</v>
      </c>
      <c r="W7" s="42">
        <v>15000</v>
      </c>
      <c r="X7" s="3">
        <f t="shared" si="6"/>
        <v>189.87341772151899</v>
      </c>
    </row>
    <row r="8" spans="1:26" x14ac:dyDescent="0.3">
      <c r="A8" s="26">
        <v>7</v>
      </c>
      <c r="B8" s="7" t="s">
        <v>10</v>
      </c>
      <c r="C8" s="7" t="s">
        <v>63</v>
      </c>
      <c r="D8" s="75" t="s">
        <v>36</v>
      </c>
      <c r="E8" s="20">
        <v>42552</v>
      </c>
      <c r="F8" s="2">
        <v>4800</v>
      </c>
      <c r="G8" s="3">
        <f t="shared" si="0"/>
        <v>63.157894736842103</v>
      </c>
      <c r="H8" s="3">
        <v>4800</v>
      </c>
      <c r="I8" s="41" t="s">
        <v>28</v>
      </c>
      <c r="J8" s="2">
        <v>7300</v>
      </c>
      <c r="K8" s="48">
        <f t="shared" si="1"/>
        <v>92.405063291139243</v>
      </c>
      <c r="L8" s="2">
        <v>5300</v>
      </c>
      <c r="M8" s="49">
        <f t="shared" si="2"/>
        <v>104.28571428571429</v>
      </c>
      <c r="N8" s="2">
        <v>6300</v>
      </c>
      <c r="O8" s="7" t="s">
        <v>66</v>
      </c>
      <c r="P8" s="66">
        <v>6300</v>
      </c>
      <c r="Q8" s="67">
        <f t="shared" si="3"/>
        <v>90</v>
      </c>
      <c r="R8" s="2">
        <v>6700</v>
      </c>
      <c r="S8" s="2">
        <v>6700</v>
      </c>
      <c r="T8" s="113">
        <f t="shared" si="4"/>
        <v>95.714285714285708</v>
      </c>
      <c r="U8" s="11">
        <v>9850</v>
      </c>
      <c r="V8" s="113">
        <f t="shared" si="5"/>
        <v>124.68354430379746</v>
      </c>
      <c r="W8" s="125">
        <v>6700</v>
      </c>
      <c r="X8" s="3">
        <f t="shared" si="6"/>
        <v>84.810126582278485</v>
      </c>
    </row>
    <row r="9" spans="1:26" x14ac:dyDescent="0.3">
      <c r="A9" s="26">
        <v>8</v>
      </c>
      <c r="B9" s="7" t="s">
        <v>12</v>
      </c>
      <c r="C9" s="2" t="s">
        <v>39</v>
      </c>
      <c r="D9" s="75" t="s">
        <v>37</v>
      </c>
      <c r="E9" s="2"/>
      <c r="F9" s="2">
        <v>4500</v>
      </c>
      <c r="G9" s="3">
        <f t="shared" si="0"/>
        <v>59.210526315789473</v>
      </c>
      <c r="H9" s="3">
        <v>4500</v>
      </c>
      <c r="I9" s="44" t="s">
        <v>30</v>
      </c>
      <c r="J9" s="2">
        <v>4500</v>
      </c>
      <c r="K9" s="48">
        <f t="shared" si="1"/>
        <v>56.962025316455694</v>
      </c>
      <c r="L9" s="2">
        <v>4500</v>
      </c>
      <c r="M9" s="49">
        <f t="shared" si="2"/>
        <v>64.285714285714292</v>
      </c>
      <c r="N9" s="2">
        <f t="shared" ref="N9:N17" si="7">M9*$C$35</f>
        <v>4500</v>
      </c>
      <c r="O9" s="2"/>
      <c r="P9" s="2">
        <v>4500</v>
      </c>
      <c r="Q9" s="67">
        <f t="shared" si="3"/>
        <v>64.285714285714292</v>
      </c>
      <c r="R9" s="2">
        <v>4500</v>
      </c>
      <c r="S9" s="95">
        <v>4500</v>
      </c>
      <c r="T9" s="113">
        <f t="shared" si="4"/>
        <v>64.285714285714292</v>
      </c>
      <c r="U9" s="120">
        <v>4500</v>
      </c>
      <c r="V9" s="113">
        <f t="shared" si="5"/>
        <v>56.962025316455694</v>
      </c>
      <c r="W9" s="11">
        <v>4500</v>
      </c>
      <c r="X9" s="3">
        <f t="shared" si="6"/>
        <v>56.962025316455694</v>
      </c>
    </row>
    <row r="10" spans="1:26" x14ac:dyDescent="0.3">
      <c r="A10" s="26">
        <v>9</v>
      </c>
      <c r="B10" s="7" t="s">
        <v>131</v>
      </c>
      <c r="C10" s="2" t="s">
        <v>40</v>
      </c>
      <c r="D10" s="30" t="s">
        <v>14</v>
      </c>
      <c r="E10" s="20">
        <v>42186</v>
      </c>
      <c r="F10" s="11">
        <v>6900</v>
      </c>
      <c r="G10" s="3">
        <f t="shared" si="0"/>
        <v>90.78947368421052</v>
      </c>
      <c r="H10" s="3">
        <v>6900</v>
      </c>
      <c r="I10" s="41" t="s">
        <v>15</v>
      </c>
      <c r="J10" s="2">
        <v>6900</v>
      </c>
      <c r="K10" s="48">
        <f t="shared" si="1"/>
        <v>87.341772151898738</v>
      </c>
      <c r="L10" s="2">
        <v>6900</v>
      </c>
      <c r="M10" s="49">
        <f t="shared" si="2"/>
        <v>98.571428571428569</v>
      </c>
      <c r="N10" s="2">
        <f t="shared" si="7"/>
        <v>6900</v>
      </c>
      <c r="O10" s="2"/>
      <c r="P10" s="2">
        <v>6900</v>
      </c>
      <c r="Q10" s="67">
        <f t="shared" si="3"/>
        <v>98.571428571428569</v>
      </c>
      <c r="R10" s="2">
        <v>6900</v>
      </c>
      <c r="S10" s="2">
        <v>6900</v>
      </c>
      <c r="T10" s="113">
        <f t="shared" si="4"/>
        <v>98.571428571428569</v>
      </c>
      <c r="U10" s="2">
        <v>6900</v>
      </c>
      <c r="V10" s="113">
        <f t="shared" si="5"/>
        <v>87.341772151898738</v>
      </c>
      <c r="W10" s="11">
        <v>6900</v>
      </c>
      <c r="X10" s="3">
        <f t="shared" si="6"/>
        <v>87.341772151898738</v>
      </c>
    </row>
    <row r="11" spans="1:26" x14ac:dyDescent="0.3">
      <c r="A11" s="26">
        <v>10</v>
      </c>
      <c r="B11" s="7" t="s">
        <v>11</v>
      </c>
      <c r="C11" s="2" t="s">
        <v>9</v>
      </c>
      <c r="D11" s="30" t="s">
        <v>14</v>
      </c>
      <c r="E11" s="20">
        <v>41791</v>
      </c>
      <c r="F11" s="2">
        <v>12665</v>
      </c>
      <c r="G11" s="3">
        <f t="shared" si="0"/>
        <v>166.64473684210526</v>
      </c>
      <c r="H11" s="3">
        <v>12665</v>
      </c>
      <c r="I11" s="44" t="s">
        <v>31</v>
      </c>
      <c r="J11" s="2">
        <v>12665</v>
      </c>
      <c r="K11" s="48">
        <f t="shared" si="1"/>
        <v>160.31645569620252</v>
      </c>
      <c r="L11" s="2">
        <v>12665</v>
      </c>
      <c r="M11" s="49">
        <f t="shared" si="2"/>
        <v>180.92857142857142</v>
      </c>
      <c r="N11" s="2">
        <f t="shared" si="7"/>
        <v>12665</v>
      </c>
      <c r="O11" s="2"/>
      <c r="P11" s="2">
        <v>12665</v>
      </c>
      <c r="Q11" s="67">
        <f t="shared" si="3"/>
        <v>180.92857142857142</v>
      </c>
      <c r="R11" s="2">
        <v>12665</v>
      </c>
      <c r="S11" s="2">
        <v>12665</v>
      </c>
      <c r="T11" s="113">
        <f t="shared" si="4"/>
        <v>180.92857142857142</v>
      </c>
      <c r="U11" s="2">
        <v>12665</v>
      </c>
      <c r="V11" s="113">
        <f t="shared" si="5"/>
        <v>160.31645569620252</v>
      </c>
      <c r="W11" s="11">
        <v>12665</v>
      </c>
      <c r="X11" s="3">
        <f t="shared" si="6"/>
        <v>160.31645569620252</v>
      </c>
    </row>
    <row r="12" spans="1:26" x14ac:dyDescent="0.3">
      <c r="A12" s="26">
        <v>11</v>
      </c>
      <c r="B12" s="7" t="s">
        <v>29</v>
      </c>
      <c r="C12" s="122" t="s">
        <v>24</v>
      </c>
      <c r="D12" s="30" t="s">
        <v>14</v>
      </c>
      <c r="E12" s="20">
        <v>41791</v>
      </c>
      <c r="F12" s="11">
        <v>6400</v>
      </c>
      <c r="G12" s="3">
        <f t="shared" si="0"/>
        <v>84.21052631578948</v>
      </c>
      <c r="H12" s="11">
        <v>6400</v>
      </c>
      <c r="I12" s="41" t="s">
        <v>28</v>
      </c>
      <c r="J12" s="11">
        <v>7500</v>
      </c>
      <c r="K12" s="48">
        <f t="shared" si="1"/>
        <v>94.936708860759495</v>
      </c>
      <c r="L12" s="2">
        <v>6800</v>
      </c>
      <c r="M12" s="49">
        <f t="shared" si="2"/>
        <v>107.14285714285714</v>
      </c>
      <c r="N12" s="2">
        <f t="shared" si="7"/>
        <v>7500</v>
      </c>
      <c r="O12" s="2"/>
      <c r="P12" s="2">
        <v>7500</v>
      </c>
      <c r="Q12" s="67">
        <f t="shared" si="3"/>
        <v>107.14285714285714</v>
      </c>
      <c r="R12" s="2">
        <v>7500</v>
      </c>
      <c r="S12" s="2">
        <v>7500</v>
      </c>
      <c r="T12" s="113">
        <f t="shared" si="4"/>
        <v>107.14285714285714</v>
      </c>
      <c r="U12" s="2">
        <v>11900</v>
      </c>
      <c r="V12" s="113">
        <f t="shared" si="5"/>
        <v>150.63291139240508</v>
      </c>
      <c r="W12" s="7">
        <v>11900</v>
      </c>
      <c r="X12" s="3">
        <f t="shared" si="6"/>
        <v>150.63291139240508</v>
      </c>
      <c r="Z12" s="2"/>
    </row>
    <row r="13" spans="1:26" s="15" customFormat="1" x14ac:dyDescent="0.3">
      <c r="A13" s="26">
        <v>12</v>
      </c>
      <c r="B13" s="7" t="s">
        <v>133</v>
      </c>
      <c r="C13" s="11" t="s">
        <v>32</v>
      </c>
      <c r="D13" s="31" t="s">
        <v>14</v>
      </c>
      <c r="E13" s="20">
        <v>41791</v>
      </c>
      <c r="F13" s="11">
        <v>7300</v>
      </c>
      <c r="G13" s="3">
        <f t="shared" si="0"/>
        <v>96.05263157894737</v>
      </c>
      <c r="H13" s="11">
        <v>7300</v>
      </c>
      <c r="I13" s="44"/>
      <c r="J13" s="7">
        <v>7300</v>
      </c>
      <c r="K13" s="48">
        <f t="shared" si="1"/>
        <v>92.405063291139243</v>
      </c>
      <c r="L13" s="7">
        <v>7300</v>
      </c>
      <c r="M13" s="49">
        <f t="shared" si="2"/>
        <v>104.28571428571429</v>
      </c>
      <c r="N13" s="2">
        <f t="shared" si="7"/>
        <v>7300</v>
      </c>
      <c r="O13" s="7"/>
      <c r="P13" s="7">
        <v>7300</v>
      </c>
      <c r="Q13" s="67">
        <f t="shared" si="3"/>
        <v>104.28571428571429</v>
      </c>
      <c r="R13" s="7">
        <v>7300</v>
      </c>
      <c r="S13" s="7">
        <v>7300</v>
      </c>
      <c r="T13" s="113">
        <f t="shared" si="4"/>
        <v>104.28571428571429</v>
      </c>
      <c r="U13" s="7">
        <v>11000</v>
      </c>
      <c r="V13" s="113">
        <f t="shared" si="5"/>
        <v>139.24050632911391</v>
      </c>
      <c r="W13" s="125">
        <v>7300</v>
      </c>
      <c r="X13" s="3">
        <f t="shared" si="6"/>
        <v>92.405063291139243</v>
      </c>
      <c r="Y13"/>
      <c r="Z13" s="7"/>
    </row>
    <row r="14" spans="1:26" s="15" customFormat="1" x14ac:dyDescent="0.3">
      <c r="A14" s="26">
        <v>13</v>
      </c>
      <c r="B14" s="7" t="s">
        <v>132</v>
      </c>
      <c r="C14" s="7" t="s">
        <v>34</v>
      </c>
      <c r="D14" s="50" t="s">
        <v>14</v>
      </c>
      <c r="E14" s="20">
        <v>41791</v>
      </c>
      <c r="F14" s="2">
        <v>10168</v>
      </c>
      <c r="G14" s="3">
        <f t="shared" si="0"/>
        <v>133.78947368421052</v>
      </c>
      <c r="H14" s="3">
        <v>10168</v>
      </c>
      <c r="I14" s="44" t="s">
        <v>28</v>
      </c>
      <c r="J14" s="7">
        <v>10168</v>
      </c>
      <c r="K14" s="48">
        <f t="shared" si="1"/>
        <v>128.70886075949366</v>
      </c>
      <c r="L14" s="7">
        <v>10168</v>
      </c>
      <c r="M14" s="49">
        <f t="shared" si="2"/>
        <v>145.25714285714287</v>
      </c>
      <c r="N14" s="2">
        <f t="shared" si="7"/>
        <v>10168</v>
      </c>
      <c r="O14" s="7"/>
      <c r="P14" s="7">
        <v>10168</v>
      </c>
      <c r="Q14" s="67">
        <f t="shared" si="3"/>
        <v>145.25714285714287</v>
      </c>
      <c r="R14" s="7">
        <v>10168</v>
      </c>
      <c r="S14" s="7">
        <v>10168</v>
      </c>
      <c r="T14" s="113">
        <f t="shared" si="4"/>
        <v>145.25714285714287</v>
      </c>
      <c r="U14" s="7">
        <v>10168</v>
      </c>
      <c r="V14" s="113">
        <f t="shared" si="5"/>
        <v>128.70886075949366</v>
      </c>
      <c r="W14" s="11">
        <v>10168</v>
      </c>
      <c r="X14" s="3">
        <f t="shared" si="6"/>
        <v>128.70886075949366</v>
      </c>
      <c r="Y14"/>
      <c r="Z14" s="7"/>
    </row>
    <row r="15" spans="1:26" s="15" customFormat="1" x14ac:dyDescent="0.3">
      <c r="A15" s="26">
        <v>14</v>
      </c>
      <c r="B15" s="7" t="s">
        <v>33</v>
      </c>
      <c r="C15" s="7" t="s">
        <v>139</v>
      </c>
      <c r="D15" s="60" t="s">
        <v>14</v>
      </c>
      <c r="E15" s="45">
        <v>41791</v>
      </c>
      <c r="F15" s="22">
        <v>10332</v>
      </c>
      <c r="G15" s="46">
        <f t="shared" si="0"/>
        <v>135.94736842105263</v>
      </c>
      <c r="H15" s="46">
        <v>10332</v>
      </c>
      <c r="I15" s="47" t="s">
        <v>17</v>
      </c>
      <c r="J15" s="23">
        <v>10332</v>
      </c>
      <c r="K15" s="48">
        <f t="shared" si="1"/>
        <v>130.78481012658227</v>
      </c>
      <c r="L15" s="7">
        <v>10332</v>
      </c>
      <c r="M15" s="49">
        <f t="shared" si="2"/>
        <v>147.6</v>
      </c>
      <c r="N15" s="2">
        <f t="shared" si="7"/>
        <v>10332</v>
      </c>
      <c r="O15" s="7"/>
      <c r="P15" s="7">
        <v>10332</v>
      </c>
      <c r="Q15" s="67">
        <f t="shared" si="3"/>
        <v>147.6</v>
      </c>
      <c r="R15" s="7">
        <v>12000</v>
      </c>
      <c r="S15" s="7">
        <v>12000</v>
      </c>
      <c r="T15" s="113">
        <f t="shared" si="4"/>
        <v>171.42857142857142</v>
      </c>
      <c r="U15" s="7">
        <v>12000</v>
      </c>
      <c r="V15" s="113">
        <f t="shared" si="5"/>
        <v>151.8987341772152</v>
      </c>
      <c r="W15" s="11">
        <v>12000</v>
      </c>
      <c r="X15" s="3">
        <f t="shared" si="6"/>
        <v>151.8987341772152</v>
      </c>
      <c r="Y15"/>
      <c r="Z15" s="7"/>
    </row>
    <row r="16" spans="1:26" x14ac:dyDescent="0.3">
      <c r="A16" s="26">
        <v>15</v>
      </c>
      <c r="B16" s="7" t="s">
        <v>43</v>
      </c>
      <c r="C16" s="7" t="s">
        <v>139</v>
      </c>
      <c r="D16" s="75" t="s">
        <v>37</v>
      </c>
      <c r="E16" s="2"/>
      <c r="F16" s="2"/>
      <c r="G16" s="35"/>
      <c r="H16" s="3"/>
      <c r="I16" s="3"/>
      <c r="J16" s="2">
        <v>15450</v>
      </c>
      <c r="K16" s="48">
        <f t="shared" si="1"/>
        <v>195.56962025316454</v>
      </c>
      <c r="L16" s="2">
        <v>10000</v>
      </c>
      <c r="M16" s="49">
        <f t="shared" si="2"/>
        <v>220.71428571428572</v>
      </c>
      <c r="N16" s="2">
        <f t="shared" si="7"/>
        <v>15450</v>
      </c>
      <c r="O16" s="2"/>
      <c r="P16" s="2">
        <v>12000</v>
      </c>
      <c r="Q16" s="67">
        <f t="shared" si="3"/>
        <v>171.42857142857142</v>
      </c>
      <c r="R16" s="2">
        <v>12000</v>
      </c>
      <c r="S16" s="2">
        <v>12000</v>
      </c>
      <c r="T16" s="113">
        <f t="shared" si="4"/>
        <v>171.42857142857142</v>
      </c>
      <c r="U16" s="2">
        <v>12000</v>
      </c>
      <c r="V16" s="113">
        <f t="shared" si="5"/>
        <v>151.8987341772152</v>
      </c>
      <c r="W16" s="11">
        <v>12000</v>
      </c>
      <c r="X16" s="3">
        <f t="shared" si="6"/>
        <v>151.8987341772152</v>
      </c>
      <c r="Z16" s="2"/>
    </row>
    <row r="17" spans="1:25" x14ac:dyDescent="0.3">
      <c r="A17" s="26">
        <v>16</v>
      </c>
      <c r="B17" s="7" t="s">
        <v>44</v>
      </c>
      <c r="C17" s="7" t="s">
        <v>139</v>
      </c>
      <c r="D17" s="75" t="s">
        <v>37</v>
      </c>
      <c r="E17" s="2"/>
      <c r="F17" s="2"/>
      <c r="G17" s="35"/>
      <c r="H17" s="3"/>
      <c r="I17" s="3"/>
      <c r="J17" s="2">
        <v>17970</v>
      </c>
      <c r="K17" s="48">
        <f t="shared" si="1"/>
        <v>227.46835443037975</v>
      </c>
      <c r="L17" s="2">
        <v>10000</v>
      </c>
      <c r="M17" s="49">
        <f t="shared" si="2"/>
        <v>256.71428571428572</v>
      </c>
      <c r="N17" s="2">
        <f t="shared" si="7"/>
        <v>17970</v>
      </c>
      <c r="O17" s="2"/>
      <c r="P17" s="2">
        <v>12000</v>
      </c>
      <c r="Q17" s="67">
        <f t="shared" si="3"/>
        <v>171.42857142857142</v>
      </c>
      <c r="R17" s="2">
        <v>15000</v>
      </c>
      <c r="S17" s="2">
        <v>12000</v>
      </c>
      <c r="T17" s="113">
        <f t="shared" si="4"/>
        <v>171.42857142857142</v>
      </c>
      <c r="U17" s="2">
        <v>12000</v>
      </c>
      <c r="V17" s="113">
        <f t="shared" si="5"/>
        <v>151.8987341772152</v>
      </c>
      <c r="W17" s="11">
        <v>12000</v>
      </c>
      <c r="X17" s="3">
        <f t="shared" si="6"/>
        <v>151.8987341772152</v>
      </c>
    </row>
    <row r="18" spans="1:25" x14ac:dyDescent="0.3">
      <c r="A18" s="26">
        <v>17</v>
      </c>
      <c r="B18" s="7" t="s">
        <v>45</v>
      </c>
      <c r="C18" s="7" t="s">
        <v>139</v>
      </c>
      <c r="D18" s="75" t="s">
        <v>37</v>
      </c>
      <c r="E18" s="2"/>
      <c r="F18" s="2"/>
      <c r="G18" s="35"/>
      <c r="H18" s="3"/>
      <c r="I18" s="3"/>
      <c r="J18" s="2">
        <v>5700</v>
      </c>
      <c r="K18" s="48">
        <f t="shared" si="1"/>
        <v>72.151898734177209</v>
      </c>
      <c r="L18" s="2">
        <v>5700</v>
      </c>
      <c r="M18" s="49">
        <f t="shared" si="2"/>
        <v>81.428571428571431</v>
      </c>
      <c r="N18" s="2">
        <v>7800</v>
      </c>
      <c r="O18" s="2" t="s">
        <v>67</v>
      </c>
      <c r="P18" s="2">
        <v>7800</v>
      </c>
      <c r="Q18" s="67">
        <f t="shared" si="3"/>
        <v>111.42857142857143</v>
      </c>
      <c r="R18" s="2">
        <v>8450</v>
      </c>
      <c r="S18" s="2">
        <v>7800</v>
      </c>
      <c r="T18" s="113">
        <f t="shared" si="4"/>
        <v>111.42857142857143</v>
      </c>
      <c r="U18" s="2">
        <v>10600</v>
      </c>
      <c r="V18" s="113">
        <f t="shared" si="5"/>
        <v>134.17721518987341</v>
      </c>
      <c r="W18" s="125">
        <v>8500</v>
      </c>
      <c r="X18" s="3">
        <f t="shared" si="6"/>
        <v>107.59493670886076</v>
      </c>
    </row>
    <row r="19" spans="1:25" x14ac:dyDescent="0.3">
      <c r="A19" s="26">
        <v>18</v>
      </c>
      <c r="B19" s="7" t="s">
        <v>152</v>
      </c>
      <c r="C19" s="7" t="s">
        <v>139</v>
      </c>
      <c r="D19" s="75" t="s">
        <v>37</v>
      </c>
      <c r="E19" s="2"/>
      <c r="F19" s="2"/>
      <c r="G19" s="35"/>
      <c r="H19" s="3"/>
      <c r="I19" s="3"/>
      <c r="J19" s="2">
        <v>12000</v>
      </c>
      <c r="K19" s="48">
        <f t="shared" si="1"/>
        <v>151.8987341772152</v>
      </c>
      <c r="L19" s="2">
        <v>10000</v>
      </c>
      <c r="M19" s="49">
        <f t="shared" si="2"/>
        <v>171.42857142857142</v>
      </c>
      <c r="N19" s="2">
        <f>M19*$C$35</f>
        <v>12000</v>
      </c>
      <c r="O19" s="2"/>
      <c r="P19" s="2">
        <v>12000</v>
      </c>
      <c r="Q19" s="67">
        <f t="shared" si="3"/>
        <v>171.42857142857142</v>
      </c>
      <c r="R19" s="2">
        <v>12000</v>
      </c>
      <c r="S19" s="2">
        <v>12000</v>
      </c>
      <c r="T19" s="113">
        <f t="shared" si="4"/>
        <v>171.42857142857142</v>
      </c>
      <c r="U19" s="2">
        <v>12000</v>
      </c>
      <c r="V19" s="113">
        <f t="shared" si="5"/>
        <v>151.8987341772152</v>
      </c>
      <c r="W19" s="7">
        <v>12000</v>
      </c>
      <c r="X19" s="3">
        <f t="shared" si="6"/>
        <v>151.8987341772152</v>
      </c>
    </row>
    <row r="20" spans="1:25" x14ac:dyDescent="0.3">
      <c r="A20" s="26">
        <v>19</v>
      </c>
      <c r="B20" s="7" t="s">
        <v>46</v>
      </c>
      <c r="C20" s="2" t="s">
        <v>57</v>
      </c>
      <c r="D20" s="60" t="s">
        <v>14</v>
      </c>
      <c r="E20" s="20">
        <v>42522</v>
      </c>
      <c r="F20" s="2"/>
      <c r="G20" s="35"/>
      <c r="H20" s="3"/>
      <c r="I20" s="3"/>
      <c r="J20" s="2"/>
      <c r="K20" s="41"/>
      <c r="L20" s="2"/>
      <c r="M20" s="49">
        <v>103</v>
      </c>
      <c r="N20" s="2">
        <f>M20*$C$35</f>
        <v>7210</v>
      </c>
      <c r="O20" s="7"/>
      <c r="P20" s="40">
        <v>7828</v>
      </c>
      <c r="Q20" s="67">
        <f t="shared" si="3"/>
        <v>111.82857142857142</v>
      </c>
      <c r="R20" s="2">
        <v>9828</v>
      </c>
      <c r="S20" s="2">
        <v>7828</v>
      </c>
      <c r="T20" s="113">
        <f t="shared" si="4"/>
        <v>111.82857142857142</v>
      </c>
      <c r="U20" s="2">
        <v>11000</v>
      </c>
      <c r="V20" s="113">
        <f t="shared" si="5"/>
        <v>139.24050632911391</v>
      </c>
      <c r="W20" s="125">
        <v>7828</v>
      </c>
      <c r="X20" s="3">
        <f t="shared" si="6"/>
        <v>99.088607594936704</v>
      </c>
    </row>
    <row r="21" spans="1:25" x14ac:dyDescent="0.3">
      <c r="A21" s="26">
        <v>20</v>
      </c>
      <c r="B21" s="7" t="s">
        <v>49</v>
      </c>
      <c r="C21" s="7" t="s">
        <v>139</v>
      </c>
      <c r="D21" s="76" t="s">
        <v>36</v>
      </c>
      <c r="E21" s="51"/>
      <c r="F21" s="65"/>
      <c r="G21" s="52"/>
      <c r="H21" s="112"/>
      <c r="I21" s="112"/>
      <c r="J21" s="65"/>
      <c r="K21" s="65"/>
      <c r="L21" s="12"/>
      <c r="M21" s="49">
        <f t="shared" ref="M21:M27" si="8">N21/$C$35</f>
        <v>128.57142857142858</v>
      </c>
      <c r="N21" s="12">
        <v>9000</v>
      </c>
      <c r="O21" s="33" t="s">
        <v>71</v>
      </c>
      <c r="P21" s="65">
        <v>9000</v>
      </c>
      <c r="Q21" s="67">
        <f t="shared" si="3"/>
        <v>128.57142857142858</v>
      </c>
      <c r="R21" s="2">
        <v>9000</v>
      </c>
      <c r="S21" s="2">
        <v>9000</v>
      </c>
      <c r="T21" s="113">
        <f t="shared" si="4"/>
        <v>128.57142857142858</v>
      </c>
      <c r="U21" s="2">
        <v>14000</v>
      </c>
      <c r="V21" s="113">
        <f t="shared" si="5"/>
        <v>177.21518987341773</v>
      </c>
      <c r="W21" s="28">
        <v>9000</v>
      </c>
      <c r="X21" s="3">
        <f t="shared" si="6"/>
        <v>113.92405063291139</v>
      </c>
    </row>
    <row r="22" spans="1:25" x14ac:dyDescent="0.3">
      <c r="A22" s="26">
        <v>21</v>
      </c>
      <c r="B22" s="7" t="s">
        <v>72</v>
      </c>
      <c r="C22" s="7" t="s">
        <v>139</v>
      </c>
      <c r="D22" s="77" t="s">
        <v>36</v>
      </c>
      <c r="E22" s="23"/>
      <c r="F22" s="32"/>
      <c r="G22" s="56"/>
      <c r="H22" s="113"/>
      <c r="I22" s="113"/>
      <c r="J22" s="4"/>
      <c r="K22" s="4"/>
      <c r="L22" s="2"/>
      <c r="M22" s="49">
        <f t="shared" si="8"/>
        <v>106.71428571428571</v>
      </c>
      <c r="N22" s="7">
        <v>7470</v>
      </c>
      <c r="O22" s="3"/>
      <c r="P22" s="18">
        <v>7470</v>
      </c>
      <c r="Q22" s="67">
        <f t="shared" si="3"/>
        <v>106.71428571428571</v>
      </c>
      <c r="R22" s="2">
        <v>12000</v>
      </c>
      <c r="S22" s="2">
        <v>10000</v>
      </c>
      <c r="T22" s="113">
        <f t="shared" si="4"/>
        <v>142.85714285714286</v>
      </c>
      <c r="U22" s="2">
        <v>10000</v>
      </c>
      <c r="V22" s="113">
        <f t="shared" si="5"/>
        <v>126.58227848101266</v>
      </c>
      <c r="W22" s="11">
        <v>10000</v>
      </c>
      <c r="X22" s="3">
        <f t="shared" si="6"/>
        <v>126.58227848101266</v>
      </c>
    </row>
    <row r="23" spans="1:25" x14ac:dyDescent="0.3">
      <c r="A23" s="26">
        <v>22</v>
      </c>
      <c r="B23" s="7" t="s">
        <v>73</v>
      </c>
      <c r="C23" s="7" t="s">
        <v>64</v>
      </c>
      <c r="D23" s="77" t="s">
        <v>36</v>
      </c>
      <c r="E23" s="23"/>
      <c r="F23" s="32"/>
      <c r="G23" s="56"/>
      <c r="H23" s="113"/>
      <c r="I23" s="113"/>
      <c r="J23" s="4"/>
      <c r="K23" s="4"/>
      <c r="L23" s="2"/>
      <c r="M23" s="49">
        <f t="shared" si="8"/>
        <v>90</v>
      </c>
      <c r="N23" s="2">
        <v>6300</v>
      </c>
      <c r="O23" s="3"/>
      <c r="P23" s="18">
        <v>6300</v>
      </c>
      <c r="Q23" s="67">
        <f t="shared" si="3"/>
        <v>90</v>
      </c>
      <c r="R23" s="2">
        <v>8250</v>
      </c>
      <c r="S23" s="2">
        <v>7500</v>
      </c>
      <c r="T23" s="113">
        <f t="shared" si="4"/>
        <v>107.14285714285714</v>
      </c>
      <c r="U23" s="2">
        <v>10100</v>
      </c>
      <c r="V23" s="113">
        <f t="shared" si="5"/>
        <v>127.84810126582279</v>
      </c>
      <c r="W23" s="125">
        <v>7500</v>
      </c>
      <c r="X23" s="3">
        <f t="shared" si="6"/>
        <v>94.936708860759495</v>
      </c>
    </row>
    <row r="24" spans="1:25" x14ac:dyDescent="0.3">
      <c r="A24" s="26">
        <v>23</v>
      </c>
      <c r="B24" s="7" t="s">
        <v>75</v>
      </c>
      <c r="C24" s="7" t="s">
        <v>139</v>
      </c>
      <c r="D24" s="78" t="s">
        <v>36</v>
      </c>
      <c r="E24" s="7"/>
      <c r="F24" s="7"/>
      <c r="G24" s="54"/>
      <c r="H24" s="55"/>
      <c r="I24" s="55"/>
      <c r="J24" s="7"/>
      <c r="K24" s="44"/>
      <c r="L24" s="7"/>
      <c r="M24" s="49">
        <f t="shared" si="8"/>
        <v>214.28571428571428</v>
      </c>
      <c r="N24" s="7">
        <v>15000</v>
      </c>
      <c r="O24" s="55"/>
      <c r="P24" s="50">
        <v>15000</v>
      </c>
      <c r="Q24" s="67">
        <f t="shared" si="3"/>
        <v>214.28571428571428</v>
      </c>
      <c r="R24" s="7">
        <v>15000</v>
      </c>
      <c r="S24" s="2">
        <v>15000</v>
      </c>
      <c r="T24" s="113">
        <f t="shared" si="4"/>
        <v>214.28571428571428</v>
      </c>
      <c r="U24" s="2">
        <v>15000</v>
      </c>
      <c r="V24" s="113">
        <f t="shared" si="5"/>
        <v>189.87341772151899</v>
      </c>
      <c r="W24" s="11">
        <v>15000</v>
      </c>
      <c r="X24" s="3">
        <f t="shared" si="6"/>
        <v>189.87341772151899</v>
      </c>
    </row>
    <row r="25" spans="1:25" x14ac:dyDescent="0.3">
      <c r="A25" s="26">
        <v>24</v>
      </c>
      <c r="B25" s="7" t="s">
        <v>80</v>
      </c>
      <c r="C25" s="7" t="s">
        <v>139</v>
      </c>
      <c r="D25" s="78" t="s">
        <v>36</v>
      </c>
      <c r="E25" s="32"/>
      <c r="F25" s="32"/>
      <c r="G25" s="62"/>
      <c r="H25" s="63"/>
      <c r="I25" s="63"/>
      <c r="J25" s="32"/>
      <c r="K25" s="32"/>
      <c r="L25" s="7"/>
      <c r="M25" s="49">
        <f t="shared" si="8"/>
        <v>142.85714285714286</v>
      </c>
      <c r="N25" s="7">
        <v>10000</v>
      </c>
      <c r="O25" s="55"/>
      <c r="P25" s="87">
        <v>10000</v>
      </c>
      <c r="Q25" s="67">
        <f t="shared" si="3"/>
        <v>142.85714285714286</v>
      </c>
      <c r="R25" s="64">
        <v>10000</v>
      </c>
      <c r="S25" s="2">
        <v>10000</v>
      </c>
      <c r="T25" s="113">
        <f t="shared" si="4"/>
        <v>142.85714285714286</v>
      </c>
      <c r="U25" s="2">
        <v>10000</v>
      </c>
      <c r="V25" s="113">
        <f t="shared" si="5"/>
        <v>126.58227848101266</v>
      </c>
      <c r="W25" s="11">
        <v>10000</v>
      </c>
      <c r="X25" s="3">
        <f t="shared" si="6"/>
        <v>126.58227848101266</v>
      </c>
    </row>
    <row r="26" spans="1:25" x14ac:dyDescent="0.3">
      <c r="A26" s="26">
        <v>25</v>
      </c>
      <c r="B26" s="7" t="s">
        <v>79</v>
      </c>
      <c r="C26" s="7" t="s">
        <v>139</v>
      </c>
      <c r="D26" s="78" t="s">
        <v>36</v>
      </c>
      <c r="E26" s="61"/>
      <c r="F26" s="61"/>
      <c r="G26" s="70"/>
      <c r="H26" s="71"/>
      <c r="I26" s="71"/>
      <c r="J26" s="61"/>
      <c r="K26" s="61"/>
      <c r="L26" s="53"/>
      <c r="M26" s="88">
        <f t="shared" si="8"/>
        <v>315.71428571428572</v>
      </c>
      <c r="N26" s="53">
        <v>22100</v>
      </c>
      <c r="O26" s="89"/>
      <c r="P26" s="53">
        <v>10000</v>
      </c>
      <c r="Q26" s="67">
        <v>133</v>
      </c>
      <c r="R26" s="64">
        <v>10000</v>
      </c>
      <c r="S26" s="2">
        <v>10000</v>
      </c>
      <c r="T26" s="113">
        <f t="shared" si="4"/>
        <v>142.85714285714286</v>
      </c>
      <c r="U26" s="2">
        <v>10000</v>
      </c>
      <c r="V26" s="113">
        <f t="shared" si="5"/>
        <v>126.58227848101266</v>
      </c>
      <c r="W26" s="11">
        <v>10000</v>
      </c>
      <c r="X26" s="3">
        <f t="shared" si="6"/>
        <v>126.58227848101266</v>
      </c>
    </row>
    <row r="27" spans="1:25" x14ac:dyDescent="0.3">
      <c r="A27" s="26">
        <v>26</v>
      </c>
      <c r="B27" s="7" t="s">
        <v>81</v>
      </c>
      <c r="C27" s="7" t="s">
        <v>139</v>
      </c>
      <c r="D27" s="78" t="s">
        <v>36</v>
      </c>
      <c r="E27" s="61"/>
      <c r="F27" s="61"/>
      <c r="G27" s="70"/>
      <c r="H27" s="71"/>
      <c r="I27" s="71"/>
      <c r="J27" s="61"/>
      <c r="K27" s="61"/>
      <c r="L27" s="53"/>
      <c r="M27" s="88">
        <f t="shared" si="8"/>
        <v>157.14285714285714</v>
      </c>
      <c r="N27" s="53">
        <v>11000</v>
      </c>
      <c r="O27" s="89"/>
      <c r="P27" s="53">
        <v>4000</v>
      </c>
      <c r="Q27" s="67">
        <f>P27/C35</f>
        <v>57.142857142857146</v>
      </c>
      <c r="R27" s="64">
        <v>4000</v>
      </c>
      <c r="S27" s="2">
        <v>4000</v>
      </c>
      <c r="T27" s="113">
        <f t="shared" si="4"/>
        <v>57.142857142857146</v>
      </c>
      <c r="U27" s="2">
        <v>4000</v>
      </c>
      <c r="V27" s="113">
        <f t="shared" si="5"/>
        <v>50.632911392405063</v>
      </c>
      <c r="W27" s="11">
        <v>4000</v>
      </c>
      <c r="X27" s="3">
        <f t="shared" si="6"/>
        <v>50.632911392405063</v>
      </c>
    </row>
    <row r="28" spans="1:25" x14ac:dyDescent="0.3">
      <c r="A28" s="26">
        <v>27</v>
      </c>
      <c r="B28" s="7" t="s">
        <v>92</v>
      </c>
      <c r="C28" s="7" t="s">
        <v>139</v>
      </c>
      <c r="D28" s="78" t="s">
        <v>36</v>
      </c>
      <c r="E28" s="61"/>
      <c r="F28" s="61"/>
      <c r="G28" s="70"/>
      <c r="H28" s="71"/>
      <c r="I28" s="71"/>
      <c r="J28" s="61"/>
      <c r="K28" s="61"/>
      <c r="L28" s="53"/>
      <c r="M28" s="88"/>
      <c r="N28" s="53"/>
      <c r="O28" s="89"/>
      <c r="P28" s="53">
        <v>6000</v>
      </c>
      <c r="Q28" s="67">
        <f>P28/C35</f>
        <v>85.714285714285708</v>
      </c>
      <c r="R28" s="64">
        <v>5000</v>
      </c>
      <c r="S28" s="2">
        <v>6000</v>
      </c>
      <c r="T28" s="113">
        <f t="shared" si="4"/>
        <v>85.714285714285708</v>
      </c>
      <c r="U28" s="2">
        <v>6000</v>
      </c>
      <c r="V28" s="113">
        <f t="shared" si="5"/>
        <v>75.949367088607602</v>
      </c>
      <c r="W28" s="11">
        <v>6000</v>
      </c>
      <c r="X28" s="3">
        <f t="shared" si="6"/>
        <v>75.949367088607602</v>
      </c>
    </row>
    <row r="29" spans="1:25" x14ac:dyDescent="0.3">
      <c r="A29" s="26">
        <v>28</v>
      </c>
      <c r="B29" s="7" t="s">
        <v>94</v>
      </c>
      <c r="C29" s="7" t="s">
        <v>139</v>
      </c>
      <c r="D29" s="78" t="s">
        <v>36</v>
      </c>
      <c r="E29" s="61"/>
      <c r="F29" s="61"/>
      <c r="G29" s="70"/>
      <c r="H29" s="71"/>
      <c r="I29" s="71"/>
      <c r="J29" s="61"/>
      <c r="K29" s="61"/>
      <c r="L29" s="53"/>
      <c r="M29" s="88"/>
      <c r="N29" s="53"/>
      <c r="O29" s="89"/>
      <c r="P29" s="53"/>
      <c r="Q29" s="67"/>
      <c r="R29" s="64">
        <v>10000</v>
      </c>
      <c r="S29" s="2">
        <v>10000</v>
      </c>
      <c r="T29" s="113">
        <f t="shared" si="4"/>
        <v>142.85714285714286</v>
      </c>
      <c r="U29" s="2">
        <v>10000</v>
      </c>
      <c r="V29" s="113">
        <f t="shared" si="5"/>
        <v>126.58227848101266</v>
      </c>
      <c r="W29" s="11">
        <v>10000</v>
      </c>
      <c r="X29" s="3">
        <f t="shared" si="6"/>
        <v>126.58227848101266</v>
      </c>
    </row>
    <row r="30" spans="1:25" x14ac:dyDescent="0.3">
      <c r="A30" s="26">
        <v>29</v>
      </c>
      <c r="B30" s="7" t="s">
        <v>123</v>
      </c>
      <c r="C30" s="53" t="s">
        <v>140</v>
      </c>
      <c r="D30" s="61"/>
      <c r="E30" s="61"/>
      <c r="F30" s="61"/>
      <c r="G30" s="70"/>
      <c r="H30" s="71"/>
      <c r="I30" s="71"/>
      <c r="J30" s="61"/>
      <c r="K30" s="61"/>
      <c r="L30" s="61"/>
      <c r="M30" s="72"/>
      <c r="N30" s="73"/>
      <c r="O30" s="74"/>
      <c r="P30" s="61"/>
      <c r="Q30" s="69"/>
      <c r="R30" s="32"/>
      <c r="S30" s="100">
        <v>0</v>
      </c>
      <c r="T30" s="113">
        <f t="shared" si="4"/>
        <v>0</v>
      </c>
      <c r="U30" s="11">
        <v>19968</v>
      </c>
      <c r="V30" s="113">
        <f t="shared" si="5"/>
        <v>252.75949367088609</v>
      </c>
      <c r="W30" s="28">
        <v>15000</v>
      </c>
      <c r="X30" s="3">
        <f t="shared" si="6"/>
        <v>189.87341772151899</v>
      </c>
    </row>
    <row r="31" spans="1:25" x14ac:dyDescent="0.3">
      <c r="A31" s="26">
        <v>30</v>
      </c>
      <c r="B31" s="7" t="s">
        <v>153</v>
      </c>
      <c r="C31" s="53" t="s">
        <v>140</v>
      </c>
      <c r="D31" s="61"/>
      <c r="E31" s="61"/>
      <c r="F31" s="61"/>
      <c r="G31" s="70"/>
      <c r="H31" s="71"/>
      <c r="I31" s="71"/>
      <c r="J31" s="61"/>
      <c r="K31" s="61"/>
      <c r="L31" s="61"/>
      <c r="M31" s="72"/>
      <c r="N31" s="73"/>
      <c r="O31" s="74"/>
      <c r="P31" s="61"/>
      <c r="Q31" s="69"/>
      <c r="R31" s="32"/>
      <c r="S31" s="100"/>
      <c r="T31" s="113"/>
      <c r="U31" s="11">
        <v>10100</v>
      </c>
      <c r="V31" s="113">
        <f t="shared" si="5"/>
        <v>127.84810126582279</v>
      </c>
      <c r="W31" s="28">
        <v>10000</v>
      </c>
      <c r="X31" s="3">
        <f t="shared" si="6"/>
        <v>126.58227848101266</v>
      </c>
    </row>
    <row r="32" spans="1:25" ht="15" thickBot="1" x14ac:dyDescent="0.35">
      <c r="A32" s="26">
        <v>31</v>
      </c>
      <c r="B32" s="7" t="s">
        <v>98</v>
      </c>
      <c r="C32" s="7" t="s">
        <v>139</v>
      </c>
      <c r="D32" s="61"/>
      <c r="E32" s="61"/>
      <c r="F32" s="61"/>
      <c r="G32" s="70"/>
      <c r="H32" s="71"/>
      <c r="I32" s="71"/>
      <c r="J32" s="61"/>
      <c r="K32" s="61"/>
      <c r="L32" s="61"/>
      <c r="M32" s="72"/>
      <c r="N32" s="73"/>
      <c r="O32" s="74"/>
      <c r="P32" s="61"/>
      <c r="Q32" s="69"/>
      <c r="R32" s="32"/>
      <c r="S32" s="66">
        <v>6000</v>
      </c>
      <c r="T32" s="113">
        <f>S32/$C$35</f>
        <v>85.714285714285708</v>
      </c>
      <c r="U32" s="2">
        <v>6000</v>
      </c>
      <c r="V32" s="113">
        <f t="shared" si="5"/>
        <v>75.949367088607602</v>
      </c>
      <c r="W32" s="11">
        <v>6000</v>
      </c>
      <c r="X32" s="3">
        <f t="shared" si="6"/>
        <v>75.949367088607602</v>
      </c>
      <c r="Y32" s="118"/>
    </row>
    <row r="33" spans="1:24" ht="15" hidden="1" thickBot="1" x14ac:dyDescent="0.35">
      <c r="A33" s="27"/>
      <c r="B33" s="114" t="s">
        <v>3</v>
      </c>
      <c r="C33" s="114"/>
      <c r="D33" s="57"/>
      <c r="E33" s="57"/>
      <c r="F33" s="57">
        <f>SUM(F2:F13)</f>
        <v>81695</v>
      </c>
      <c r="G33" s="58">
        <f>SUM(G2:G15)</f>
        <v>1344.671052631579</v>
      </c>
      <c r="H33" s="58"/>
      <c r="I33" s="58"/>
      <c r="J33" s="59">
        <f>SUM(J2:J24)</f>
        <v>172485</v>
      </c>
      <c r="K33" s="58">
        <f>SUM(K2:K24)</f>
        <v>2183.3544303797466</v>
      </c>
      <c r="L33" s="59">
        <f>SUM(J33:K33)</f>
        <v>174668.35443037975</v>
      </c>
      <c r="M33" s="58">
        <f>SUM(M2:M27)</f>
        <v>3722.3571428571431</v>
      </c>
      <c r="N33" s="115">
        <f>SUM(N2:N27)</f>
        <v>265465</v>
      </c>
      <c r="O33" s="116"/>
      <c r="P33" s="59">
        <f>SUM(P2:P28)</f>
        <v>243563</v>
      </c>
      <c r="Q33" s="58">
        <f>SUM(Q2:Q28)</f>
        <v>3469.6142857142854</v>
      </c>
      <c r="R33" s="59">
        <f>SUM(R2:R29)</f>
        <v>273011</v>
      </c>
      <c r="S33" s="117">
        <f t="shared" ref="S33:X33" si="9">SUM(S2:S32)</f>
        <v>269261</v>
      </c>
      <c r="T33" s="118">
        <f t="shared" si="9"/>
        <v>3846.5857142857144</v>
      </c>
      <c r="U33" s="117">
        <f t="shared" si="9"/>
        <v>331251</v>
      </c>
      <c r="V33" s="121">
        <f t="shared" si="9"/>
        <v>4193.0506329113923</v>
      </c>
      <c r="W33" s="117">
        <f t="shared" si="9"/>
        <v>288961</v>
      </c>
      <c r="X33" s="121">
        <f t="shared" si="9"/>
        <v>3657.7341772151894</v>
      </c>
    </row>
    <row r="34" spans="1:24" hidden="1" x14ac:dyDescent="0.3">
      <c r="A34" s="37"/>
      <c r="B34" s="32" t="s">
        <v>144</v>
      </c>
      <c r="C34">
        <v>79</v>
      </c>
      <c r="G34" s="8"/>
    </row>
    <row r="35" spans="1:24" s="15" customFormat="1" hidden="1" x14ac:dyDescent="0.3">
      <c r="A35"/>
      <c r="B35" s="15" t="s">
        <v>134</v>
      </c>
      <c r="C35" s="15">
        <v>70</v>
      </c>
      <c r="D35" s="15">
        <v>2017</v>
      </c>
      <c r="G35" s="34"/>
      <c r="H35" s="34"/>
      <c r="I35" s="32"/>
    </row>
    <row r="36" spans="1:24" s="15" customFormat="1" hidden="1" x14ac:dyDescent="0.3">
      <c r="G36" s="34"/>
      <c r="H36" s="34"/>
      <c r="I36" s="32"/>
    </row>
    <row r="37" spans="1:24" ht="15" hidden="1" thickBot="1" x14ac:dyDescent="0.35">
      <c r="A37" s="15"/>
      <c r="B37" s="14" t="s">
        <v>135</v>
      </c>
      <c r="C37" s="14"/>
      <c r="D37" s="14"/>
      <c r="E37" s="14"/>
      <c r="P37" s="59"/>
    </row>
    <row r="38" spans="1:24" ht="15" hidden="1" thickBot="1" x14ac:dyDescent="0.35">
      <c r="B38" s="6" t="s">
        <v>0</v>
      </c>
      <c r="C38" s="6" t="s">
        <v>143</v>
      </c>
      <c r="D38" s="6"/>
      <c r="E38" s="6"/>
      <c r="F38" s="6" t="s">
        <v>4</v>
      </c>
      <c r="G38" s="6" t="s">
        <v>5</v>
      </c>
      <c r="H38" s="6"/>
      <c r="I38" s="6"/>
      <c r="J38" s="6" t="s">
        <v>13</v>
      </c>
      <c r="K38" s="2"/>
      <c r="L38" s="2"/>
      <c r="M38" s="2"/>
      <c r="N38" s="2"/>
      <c r="O38" s="2"/>
      <c r="S38" s="6" t="s">
        <v>138</v>
      </c>
    </row>
    <row r="39" spans="1:24" ht="15" hidden="1" thickBot="1" x14ac:dyDescent="0.35">
      <c r="B39" s="2" t="s">
        <v>142</v>
      </c>
      <c r="C39" s="124">
        <v>22000</v>
      </c>
      <c r="D39" s="38" t="s">
        <v>37</v>
      </c>
      <c r="E39" s="2"/>
      <c r="F39" s="2">
        <v>13590</v>
      </c>
      <c r="G39" s="35">
        <f>F39/$C$35</f>
        <v>194.14285714285714</v>
      </c>
      <c r="H39" s="3"/>
      <c r="I39" s="3"/>
      <c r="J39" s="2"/>
      <c r="K39" s="2"/>
      <c r="L39" s="2"/>
      <c r="M39" s="2"/>
      <c r="N39" s="2"/>
      <c r="O39" s="2">
        <f>8000/74</f>
        <v>108.10810810810811</v>
      </c>
      <c r="S39" s="97">
        <f>C39/C34</f>
        <v>278.48101265822783</v>
      </c>
    </row>
    <row r="40" spans="1:24" ht="15" hidden="1" thickBot="1" x14ac:dyDescent="0.35">
      <c r="B40" s="2" t="s">
        <v>151</v>
      </c>
      <c r="C40" s="124">
        <v>6500</v>
      </c>
      <c r="D40" s="38"/>
      <c r="E40" s="2"/>
      <c r="F40" s="2"/>
      <c r="G40" s="35"/>
      <c r="H40" s="3"/>
      <c r="I40" s="3"/>
      <c r="J40" s="2"/>
      <c r="K40" s="2"/>
      <c r="L40" s="2"/>
      <c r="M40" s="2"/>
      <c r="N40" s="2"/>
      <c r="O40" s="2"/>
      <c r="S40" s="97">
        <f>C40/C34</f>
        <v>82.278481012658233</v>
      </c>
    </row>
    <row r="41" spans="1:24" ht="15" hidden="1" thickBot="1" x14ac:dyDescent="0.35">
      <c r="B41" s="2" t="s">
        <v>154</v>
      </c>
      <c r="C41" s="124">
        <v>11000</v>
      </c>
      <c r="D41" s="38"/>
      <c r="E41" s="2"/>
      <c r="F41" s="2"/>
      <c r="G41" s="35"/>
      <c r="H41" s="3"/>
      <c r="I41" s="3"/>
      <c r="J41" s="2"/>
      <c r="K41" s="2"/>
      <c r="L41" s="2"/>
      <c r="M41" s="2"/>
      <c r="N41" s="2"/>
      <c r="O41" s="2"/>
      <c r="S41" s="97">
        <f>C41/C34</f>
        <v>139.24050632911391</v>
      </c>
    </row>
    <row r="42" spans="1:24" hidden="1" x14ac:dyDescent="0.3">
      <c r="B42" s="7" t="s">
        <v>47</v>
      </c>
      <c r="C42" s="2"/>
      <c r="D42" s="38" t="s">
        <v>37</v>
      </c>
      <c r="E42" s="2"/>
      <c r="F42" s="2">
        <v>8500</v>
      </c>
      <c r="G42" s="35">
        <f>F42/$C$35</f>
        <v>121.42857142857143</v>
      </c>
      <c r="H42" s="3"/>
      <c r="I42" s="3"/>
      <c r="J42" s="2"/>
      <c r="K42" s="2"/>
      <c r="L42" s="2"/>
      <c r="M42" s="2"/>
      <c r="N42" s="2"/>
      <c r="O42" s="2">
        <f>4000/74</f>
        <v>54.054054054054056</v>
      </c>
      <c r="S42" s="2"/>
    </row>
    <row r="43" spans="1:24" hidden="1" x14ac:dyDescent="0.3">
      <c r="B43" s="7" t="s">
        <v>48</v>
      </c>
      <c r="C43" s="2"/>
      <c r="D43" s="38" t="s">
        <v>37</v>
      </c>
      <c r="E43" s="2"/>
      <c r="F43" s="2">
        <v>7500</v>
      </c>
      <c r="G43" s="35">
        <f>F43/$C$35</f>
        <v>107.14285714285714</v>
      </c>
      <c r="H43" s="3"/>
      <c r="I43" s="3"/>
      <c r="J43" s="2"/>
      <c r="K43" s="2"/>
      <c r="L43" s="2"/>
      <c r="M43" s="2"/>
      <c r="N43" s="2"/>
      <c r="O43" s="2">
        <f>7500/74</f>
        <v>101.35135135135135</v>
      </c>
      <c r="S43" s="2"/>
    </row>
    <row r="44" spans="1:24" hidden="1" x14ac:dyDescent="0.3">
      <c r="B44" s="7" t="s">
        <v>50</v>
      </c>
      <c r="C44" s="2"/>
      <c r="D44" s="38" t="s">
        <v>37</v>
      </c>
      <c r="E44" s="2"/>
      <c r="F44" s="2">
        <v>8200</v>
      </c>
      <c r="G44" s="35">
        <f>F44/$C$35</f>
        <v>117.14285714285714</v>
      </c>
      <c r="H44" s="3"/>
      <c r="I44" s="3"/>
      <c r="J44" s="2"/>
      <c r="K44" s="2"/>
      <c r="L44" s="2"/>
      <c r="M44" s="2">
        <f>88+72</f>
        <v>160</v>
      </c>
      <c r="N44" s="2"/>
      <c r="O44" s="2"/>
      <c r="S44" s="2"/>
    </row>
    <row r="45" spans="1:24" hidden="1" x14ac:dyDescent="0.3">
      <c r="B45" s="7" t="s">
        <v>51</v>
      </c>
      <c r="C45" s="2"/>
      <c r="D45" s="38" t="s">
        <v>37</v>
      </c>
      <c r="E45" s="2"/>
      <c r="F45" s="2">
        <v>8500</v>
      </c>
      <c r="G45" s="35">
        <f>F45/$C$35</f>
        <v>121.42857142857143</v>
      </c>
      <c r="H45" s="3"/>
      <c r="I45" s="3"/>
      <c r="J45" s="2"/>
      <c r="K45" s="2"/>
      <c r="L45" s="2"/>
      <c r="M45" s="2">
        <f>113+103</f>
        <v>216</v>
      </c>
      <c r="N45" s="2"/>
      <c r="O45" s="2">
        <f>1100*12</f>
        <v>13200</v>
      </c>
      <c r="Q45">
        <f>2000/74</f>
        <v>27.027027027027028</v>
      </c>
      <c r="S45" s="2"/>
    </row>
    <row r="46" spans="1:24" hidden="1" x14ac:dyDescent="0.3">
      <c r="A46" s="2">
        <v>12</v>
      </c>
      <c r="B46" s="2" t="s">
        <v>6</v>
      </c>
      <c r="C46" s="2"/>
      <c r="D46" s="2"/>
      <c r="E46" s="2"/>
      <c r="F46" s="36">
        <v>76</v>
      </c>
      <c r="G46" s="2"/>
      <c r="H46" s="2"/>
      <c r="I46" s="2"/>
      <c r="J46" s="2"/>
      <c r="K46" s="2"/>
      <c r="L46" s="2"/>
      <c r="M46" s="2"/>
      <c r="N46" s="2"/>
      <c r="O46" s="2"/>
      <c r="S46" s="2"/>
    </row>
    <row r="47" spans="1:24" hidden="1" x14ac:dyDescent="0.3"/>
    <row r="48" spans="1:24" hidden="1" x14ac:dyDescent="0.3">
      <c r="B48" t="s">
        <v>16</v>
      </c>
      <c r="G48" s="8">
        <f>SUM(G39:G47)</f>
        <v>661.28571428571422</v>
      </c>
      <c r="H48" s="8"/>
      <c r="I48" s="8"/>
    </row>
    <row r="49" spans="2:19" hidden="1" x14ac:dyDescent="0.3"/>
    <row r="50" spans="2:19" hidden="1" x14ac:dyDescent="0.3">
      <c r="B50" s="19" t="s">
        <v>101</v>
      </c>
      <c r="C50" s="16"/>
    </row>
    <row r="51" spans="2:19" ht="15" hidden="1" thickBot="1" x14ac:dyDescent="0.35">
      <c r="B51" s="96" t="s">
        <v>97</v>
      </c>
      <c r="C51" s="97">
        <v>888.09809523809463</v>
      </c>
    </row>
    <row r="52" spans="2:19" ht="15" hidden="1" thickBot="1" x14ac:dyDescent="0.35">
      <c r="B52" s="10" t="s">
        <v>122</v>
      </c>
      <c r="C52" s="97">
        <v>235</v>
      </c>
    </row>
    <row r="53" spans="2:19" ht="15" hidden="1" thickBot="1" x14ac:dyDescent="0.35">
      <c r="B53" s="10"/>
      <c r="C53" s="1"/>
    </row>
    <row r="54" spans="2:19" ht="15" hidden="1" thickBot="1" x14ac:dyDescent="0.35">
      <c r="B54" s="68" t="s">
        <v>3</v>
      </c>
      <c r="C54" s="98">
        <v>1123.0980952380946</v>
      </c>
    </row>
    <row r="55" spans="2:19" hidden="1" x14ac:dyDescent="0.3"/>
    <row r="56" spans="2:19" hidden="1" x14ac:dyDescent="0.3">
      <c r="B56" s="6" t="s">
        <v>100</v>
      </c>
      <c r="C56" s="2" t="s">
        <v>137</v>
      </c>
      <c r="S56" s="2" t="s">
        <v>138</v>
      </c>
    </row>
    <row r="57" spans="2:19" ht="15" hidden="1" thickBot="1" x14ac:dyDescent="0.35">
      <c r="B57" s="2" t="s">
        <v>99</v>
      </c>
      <c r="C57" s="2">
        <v>20000</v>
      </c>
      <c r="S57" s="97">
        <f>C57/C34</f>
        <v>253.16455696202533</v>
      </c>
    </row>
    <row r="58" spans="2:19" ht="15" hidden="1" thickBot="1" x14ac:dyDescent="0.35">
      <c r="B58" s="2" t="s">
        <v>55</v>
      </c>
      <c r="C58" s="2">
        <v>10000</v>
      </c>
      <c r="S58" s="97">
        <f>C58/C34</f>
        <v>126.58227848101266</v>
      </c>
    </row>
    <row r="59" spans="2:19" hidden="1" x14ac:dyDescent="0.3"/>
    <row r="60" spans="2:19" hidden="1" x14ac:dyDescent="0.3"/>
    <row r="61" spans="2:19" hidden="1" x14ac:dyDescent="0.3"/>
    <row r="62" spans="2:19" hidden="1" x14ac:dyDescent="0.3"/>
    <row r="63" spans="2:19" hidden="1" x14ac:dyDescent="0.3"/>
    <row r="64" spans="2:19" hidden="1" x14ac:dyDescent="0.3">
      <c r="B64" s="81" t="s">
        <v>82</v>
      </c>
      <c r="C64" s="2" t="s">
        <v>41</v>
      </c>
    </row>
    <row r="65" spans="2:4" hidden="1" x14ac:dyDescent="0.3">
      <c r="B65" s="2" t="s">
        <v>104</v>
      </c>
      <c r="C65" s="2">
        <v>200</v>
      </c>
    </row>
    <row r="66" spans="2:4" hidden="1" x14ac:dyDescent="0.3">
      <c r="B66" s="2" t="s">
        <v>42</v>
      </c>
      <c r="C66" s="2">
        <v>50</v>
      </c>
    </row>
    <row r="67" spans="2:4" hidden="1" x14ac:dyDescent="0.3">
      <c r="B67" s="2" t="s">
        <v>105</v>
      </c>
      <c r="C67" s="2">
        <v>35</v>
      </c>
      <c r="D67" t="s">
        <v>23</v>
      </c>
    </row>
    <row r="68" spans="2:4" hidden="1" x14ac:dyDescent="0.3">
      <c r="B68" s="2" t="s">
        <v>106</v>
      </c>
      <c r="C68" s="2">
        <v>35</v>
      </c>
      <c r="D68" t="s">
        <v>23</v>
      </c>
    </row>
    <row r="69" spans="2:4" hidden="1" x14ac:dyDescent="0.3">
      <c r="B69" s="2" t="s">
        <v>107</v>
      </c>
      <c r="C69" s="2">
        <v>35</v>
      </c>
      <c r="D69" t="s">
        <v>23</v>
      </c>
    </row>
    <row r="70" spans="2:4" hidden="1" x14ac:dyDescent="0.3">
      <c r="B70" s="2" t="s">
        <v>108</v>
      </c>
      <c r="C70" s="2">
        <v>35</v>
      </c>
      <c r="D70" t="s">
        <v>23</v>
      </c>
    </row>
    <row r="71" spans="2:4" hidden="1" x14ac:dyDescent="0.3">
      <c r="B71" s="2" t="s">
        <v>109</v>
      </c>
      <c r="C71" s="2">
        <v>35</v>
      </c>
      <c r="D71" t="s">
        <v>23</v>
      </c>
    </row>
    <row r="72" spans="2:4" hidden="1" x14ac:dyDescent="0.3">
      <c r="B72" s="2" t="s">
        <v>110</v>
      </c>
      <c r="C72" s="2">
        <v>35</v>
      </c>
      <c r="D72" t="s">
        <v>23</v>
      </c>
    </row>
    <row r="73" spans="2:4" hidden="1" x14ac:dyDescent="0.3">
      <c r="B73" s="2" t="s">
        <v>111</v>
      </c>
      <c r="C73" s="2">
        <v>35</v>
      </c>
      <c r="D73" t="s">
        <v>23</v>
      </c>
    </row>
    <row r="74" spans="2:4" hidden="1" x14ac:dyDescent="0.3">
      <c r="B74" s="2" t="s">
        <v>112</v>
      </c>
      <c r="C74" s="2">
        <v>35</v>
      </c>
      <c r="D74" t="s">
        <v>23</v>
      </c>
    </row>
    <row r="75" spans="2:4" hidden="1" x14ac:dyDescent="0.3">
      <c r="B75" s="2" t="s">
        <v>112</v>
      </c>
      <c r="C75" s="2">
        <v>35</v>
      </c>
      <c r="D75" t="s">
        <v>23</v>
      </c>
    </row>
    <row r="76" spans="2:4" hidden="1" x14ac:dyDescent="0.3">
      <c r="B76" s="2" t="s">
        <v>113</v>
      </c>
      <c r="C76" s="2">
        <v>35</v>
      </c>
    </row>
    <row r="77" spans="2:4" hidden="1" x14ac:dyDescent="0.3">
      <c r="B77" s="2" t="s">
        <v>114</v>
      </c>
      <c r="C77" s="2">
        <v>35</v>
      </c>
    </row>
    <row r="78" spans="2:4" hidden="1" x14ac:dyDescent="0.3">
      <c r="B78" s="82" t="s">
        <v>102</v>
      </c>
      <c r="C78" s="2">
        <v>128</v>
      </c>
      <c r="D78" t="s">
        <v>13</v>
      </c>
    </row>
    <row r="79" spans="2:4" hidden="1" x14ac:dyDescent="0.3">
      <c r="B79" s="82" t="s">
        <v>115</v>
      </c>
      <c r="C79" s="2">
        <v>35</v>
      </c>
    </row>
    <row r="80" spans="2:4" hidden="1" x14ac:dyDescent="0.3">
      <c r="B80" s="82" t="s">
        <v>18</v>
      </c>
      <c r="C80" s="2">
        <v>35</v>
      </c>
    </row>
    <row r="81" spans="2:3" hidden="1" x14ac:dyDescent="0.3">
      <c r="B81" s="82" t="s">
        <v>60</v>
      </c>
      <c r="C81" s="2">
        <v>100</v>
      </c>
    </row>
    <row r="82" spans="2:3" hidden="1" x14ac:dyDescent="0.3">
      <c r="B82" s="82" t="s">
        <v>60</v>
      </c>
      <c r="C82" s="2">
        <v>35</v>
      </c>
    </row>
    <row r="83" spans="2:3" hidden="1" x14ac:dyDescent="0.3">
      <c r="B83" s="82" t="s">
        <v>56</v>
      </c>
      <c r="C83" s="2">
        <v>35</v>
      </c>
    </row>
    <row r="84" spans="2:3" hidden="1" x14ac:dyDescent="0.3">
      <c r="B84" s="82" t="s">
        <v>116</v>
      </c>
      <c r="C84" s="2">
        <v>35</v>
      </c>
    </row>
    <row r="85" spans="2:3" hidden="1" x14ac:dyDescent="0.3">
      <c r="B85" s="82" t="s">
        <v>25</v>
      </c>
      <c r="C85" s="2">
        <v>50</v>
      </c>
    </row>
    <row r="86" spans="2:3" hidden="1" x14ac:dyDescent="0.3">
      <c r="B86" s="82" t="s">
        <v>19</v>
      </c>
      <c r="C86" s="2">
        <v>189</v>
      </c>
    </row>
    <row r="87" spans="2:3" hidden="1" x14ac:dyDescent="0.3">
      <c r="B87" s="82" t="s">
        <v>117</v>
      </c>
      <c r="C87" s="2">
        <v>35</v>
      </c>
    </row>
    <row r="88" spans="2:3" hidden="1" x14ac:dyDescent="0.3">
      <c r="B88" s="82" t="s">
        <v>118</v>
      </c>
      <c r="C88" s="2">
        <v>35</v>
      </c>
    </row>
    <row r="89" spans="2:3" hidden="1" x14ac:dyDescent="0.3">
      <c r="B89" s="82" t="s">
        <v>119</v>
      </c>
      <c r="C89" s="2">
        <v>145</v>
      </c>
    </row>
    <row r="90" spans="2:3" hidden="1" x14ac:dyDescent="0.3">
      <c r="B90" s="82" t="s">
        <v>96</v>
      </c>
      <c r="C90" s="2">
        <v>310</v>
      </c>
    </row>
    <row r="91" spans="2:3" hidden="1" x14ac:dyDescent="0.3">
      <c r="B91" s="82" t="s">
        <v>120</v>
      </c>
      <c r="C91" s="2">
        <v>95</v>
      </c>
    </row>
    <row r="92" spans="2:3" hidden="1" x14ac:dyDescent="0.3">
      <c r="B92" s="82" t="s">
        <v>65</v>
      </c>
      <c r="C92" s="2">
        <v>70</v>
      </c>
    </row>
    <row r="93" spans="2:3" hidden="1" x14ac:dyDescent="0.3">
      <c r="B93" s="82" t="s">
        <v>121</v>
      </c>
      <c r="C93" s="2">
        <v>25</v>
      </c>
    </row>
    <row r="94" spans="2:3" hidden="1" x14ac:dyDescent="0.3">
      <c r="B94" s="82" t="s">
        <v>62</v>
      </c>
      <c r="C94" s="2">
        <v>35</v>
      </c>
    </row>
    <row r="95" spans="2:3" hidden="1" x14ac:dyDescent="0.3">
      <c r="B95" s="82" t="s">
        <v>88</v>
      </c>
      <c r="C95" s="2">
        <v>35</v>
      </c>
    </row>
    <row r="96" spans="2:3" hidden="1" x14ac:dyDescent="0.3">
      <c r="B96" s="82" t="s">
        <v>145</v>
      </c>
      <c r="C96" s="2">
        <v>25</v>
      </c>
    </row>
    <row r="97" spans="2:12" hidden="1" x14ac:dyDescent="0.3">
      <c r="B97" s="99" t="s">
        <v>89</v>
      </c>
      <c r="C97" s="6">
        <v>1658</v>
      </c>
    </row>
    <row r="98" spans="2:12" ht="15.6" hidden="1" x14ac:dyDescent="0.3">
      <c r="B98" s="2" t="s">
        <v>64</v>
      </c>
      <c r="C98" s="11"/>
      <c r="I98" s="83"/>
      <c r="J98" s="84"/>
      <c r="K98" s="84"/>
      <c r="L98" s="84"/>
    </row>
    <row r="99" spans="2:12" ht="15.6" hidden="1" x14ac:dyDescent="0.3">
      <c r="B99" s="2" t="s">
        <v>103</v>
      </c>
      <c r="C99" s="11">
        <v>25</v>
      </c>
      <c r="I99" s="83"/>
      <c r="J99" s="84"/>
      <c r="K99" s="84"/>
      <c r="L99" s="84"/>
    </row>
    <row r="100" spans="2:12" ht="15.6" hidden="1" x14ac:dyDescent="0.3">
      <c r="B100" s="2" t="s">
        <v>85</v>
      </c>
      <c r="C100" s="11">
        <v>100</v>
      </c>
      <c r="I100" s="83"/>
      <c r="J100" s="84"/>
      <c r="K100" s="84"/>
      <c r="L100" s="84"/>
    </row>
    <row r="101" spans="2:12" ht="15.6" hidden="1" x14ac:dyDescent="0.3">
      <c r="B101" s="2" t="s">
        <v>24</v>
      </c>
      <c r="C101" s="11"/>
      <c r="I101" s="83"/>
      <c r="J101" s="84"/>
      <c r="K101" s="84"/>
      <c r="L101" s="84"/>
    </row>
    <row r="102" spans="2:12" ht="15.6" hidden="1" x14ac:dyDescent="0.3">
      <c r="B102" s="2" t="s">
        <v>83</v>
      </c>
      <c r="C102" s="2"/>
      <c r="I102" s="83"/>
      <c r="J102" s="84"/>
      <c r="K102" s="84"/>
      <c r="L102" s="84"/>
    </row>
    <row r="103" spans="2:12" ht="15.6" hidden="1" x14ac:dyDescent="0.3">
      <c r="B103" s="2" t="s">
        <v>21</v>
      </c>
      <c r="C103" s="2">
        <v>100</v>
      </c>
      <c r="I103" s="83"/>
      <c r="J103" s="84"/>
      <c r="K103" s="84"/>
      <c r="L103" s="84"/>
    </row>
    <row r="104" spans="2:12" ht="15.6" hidden="1" x14ac:dyDescent="0.3">
      <c r="B104" s="2" t="s">
        <v>84</v>
      </c>
      <c r="C104" s="2"/>
      <c r="I104" s="83"/>
      <c r="J104" s="84"/>
      <c r="K104" s="84"/>
      <c r="L104" s="84"/>
    </row>
    <row r="105" spans="2:12" ht="15.6" hidden="1" x14ac:dyDescent="0.3">
      <c r="B105" s="2" t="s">
        <v>61</v>
      </c>
      <c r="C105" s="2"/>
      <c r="I105" s="83"/>
      <c r="J105" s="84"/>
      <c r="K105" s="84"/>
      <c r="L105" s="84"/>
    </row>
    <row r="106" spans="2:12" ht="15.6" hidden="1" x14ac:dyDescent="0.3">
      <c r="B106" s="2" t="s">
        <v>85</v>
      </c>
      <c r="C106" s="2"/>
      <c r="I106" s="83"/>
      <c r="J106" s="84"/>
      <c r="K106" s="84"/>
      <c r="L106" s="84"/>
    </row>
    <row r="107" spans="2:12" ht="15.6" hidden="1" x14ac:dyDescent="0.3">
      <c r="B107" s="2" t="s">
        <v>96</v>
      </c>
      <c r="C107" s="2"/>
      <c r="I107" s="83"/>
      <c r="J107" s="84"/>
      <c r="K107" s="84"/>
      <c r="L107" s="84"/>
    </row>
    <row r="108" spans="2:12" ht="15.6" hidden="1" x14ac:dyDescent="0.3">
      <c r="B108" s="2" t="s">
        <v>76</v>
      </c>
      <c r="C108" s="2"/>
      <c r="I108" s="83"/>
      <c r="J108" s="84"/>
      <c r="K108" s="84"/>
      <c r="L108" s="84"/>
    </row>
    <row r="109" spans="2:12" ht="15.6" hidden="1" x14ac:dyDescent="0.3">
      <c r="B109" s="2"/>
      <c r="C109" s="2"/>
      <c r="I109" s="83"/>
      <c r="J109" s="84"/>
      <c r="K109" s="84"/>
      <c r="L109" s="84"/>
    </row>
    <row r="110" spans="2:12" ht="15.6" hidden="1" x14ac:dyDescent="0.3">
      <c r="B110" s="22"/>
      <c r="C110" s="22"/>
      <c r="I110" s="83"/>
      <c r="J110" s="84"/>
      <c r="K110" s="84"/>
      <c r="L110" s="84"/>
    </row>
    <row r="111" spans="2:12" ht="15" hidden="1" thickBot="1" x14ac:dyDescent="0.35">
      <c r="B111" s="85" t="s">
        <v>3</v>
      </c>
      <c r="C111" s="86">
        <f>SUM(C65:C108)+C54</f>
        <v>5093.0980952380942</v>
      </c>
    </row>
    <row r="112" spans="2:12" hidden="1" x14ac:dyDescent="0.3"/>
    <row r="113" spans="2:22" hidden="1" x14ac:dyDescent="0.3"/>
    <row r="114" spans="2:22" hidden="1" x14ac:dyDescent="0.3">
      <c r="B114" s="14" t="s">
        <v>86</v>
      </c>
    </row>
    <row r="115" spans="2:22" hidden="1" x14ac:dyDescent="0.3">
      <c r="B115" s="13" t="s">
        <v>22</v>
      </c>
      <c r="C115" s="16">
        <v>30</v>
      </c>
    </row>
    <row r="116" spans="2:22" hidden="1" x14ac:dyDescent="0.3">
      <c r="B116" s="9" t="s">
        <v>90</v>
      </c>
      <c r="C116" s="5">
        <v>10</v>
      </c>
      <c r="L116" s="17"/>
    </row>
    <row r="117" spans="2:22" hidden="1" x14ac:dyDescent="0.3">
      <c r="B117" s="9" t="s">
        <v>87</v>
      </c>
      <c r="C117" s="5">
        <v>10</v>
      </c>
    </row>
    <row r="118" spans="2:22" ht="12.75" hidden="1" customHeight="1" thickBot="1" x14ac:dyDescent="0.35">
      <c r="B118" s="10" t="s">
        <v>91</v>
      </c>
      <c r="C118" s="1">
        <v>830</v>
      </c>
    </row>
    <row r="119" spans="2:22" ht="18.75" hidden="1" customHeight="1" thickBot="1" x14ac:dyDescent="0.35">
      <c r="B119" s="93" t="s">
        <v>3</v>
      </c>
      <c r="C119" s="94">
        <f>SUM(C115:C118)</f>
        <v>880</v>
      </c>
      <c r="V119" s="123"/>
    </row>
    <row r="120" spans="2:22" ht="18.75" hidden="1" customHeight="1" thickBot="1" x14ac:dyDescent="0.3">
      <c r="B120" s="126" t="s">
        <v>149</v>
      </c>
      <c r="C120" s="127">
        <f>C111-C119</f>
        <v>4213.0980952380942</v>
      </c>
    </row>
    <row r="121" spans="2:22" ht="18.75" hidden="1" customHeight="1" x14ac:dyDescent="0.3">
      <c r="B121" s="128" t="s">
        <v>148</v>
      </c>
      <c r="C121" s="129">
        <f>SUM(C65:C96)+C99+C100+C103</f>
        <v>2312</v>
      </c>
    </row>
    <row r="122" spans="2:22" ht="18.75" hidden="1" customHeight="1" x14ac:dyDescent="0.3">
      <c r="B122" s="130" t="s">
        <v>150</v>
      </c>
      <c r="C122" s="131">
        <f>C54+C97-C119</f>
        <v>1901.0980952380946</v>
      </c>
    </row>
    <row r="123" spans="2:22" ht="15" hidden="1" thickBot="1" x14ac:dyDescent="0.35">
      <c r="B123" s="132" t="s">
        <v>136</v>
      </c>
      <c r="C123" s="133">
        <f>S57+S58</f>
        <v>379.74683544303798</v>
      </c>
    </row>
    <row r="124" spans="2:22" ht="15" hidden="1" thickBot="1" x14ac:dyDescent="0.35">
      <c r="B124" s="80" t="s">
        <v>3</v>
      </c>
      <c r="C124" s="134">
        <f>SUM(C121:C123)</f>
        <v>4592.8449306811326</v>
      </c>
    </row>
    <row r="125" spans="2:22" hidden="1" x14ac:dyDescent="0.3"/>
    <row r="126" spans="2:22" hidden="1" x14ac:dyDescent="0.3">
      <c r="B126" s="21" t="s">
        <v>141</v>
      </c>
      <c r="C126" s="21">
        <f>T5+T4+T3+T23</f>
        <v>467.14285714285711</v>
      </c>
    </row>
    <row r="127" spans="2:22" hidden="1" x14ac:dyDescent="0.3"/>
    <row r="128" spans="2:22" ht="15" hidden="1" thickBot="1" x14ac:dyDescent="0.35"/>
    <row r="129" spans="2:19" hidden="1" x14ac:dyDescent="0.3">
      <c r="B129" s="13" t="s">
        <v>146</v>
      </c>
      <c r="C129" s="135">
        <f>X33-X24-S57</f>
        <v>3214.6962025316448</v>
      </c>
      <c r="S129" s="8">
        <f>C129*79</f>
        <v>253960.99999999994</v>
      </c>
    </row>
    <row r="130" spans="2:19" ht="15" hidden="1" thickBot="1" x14ac:dyDescent="0.35">
      <c r="B130" s="10" t="s">
        <v>147</v>
      </c>
      <c r="C130" s="136">
        <f>X24</f>
        <v>189.87341772151899</v>
      </c>
    </row>
    <row r="131" spans="2:19" hidden="1" x14ac:dyDescent="0.3">
      <c r="B131" s="18" t="s">
        <v>155</v>
      </c>
      <c r="C131" s="137">
        <f>W33-W24-C57</f>
        <v>253961</v>
      </c>
    </row>
    <row r="132" spans="2:19" hidden="1" x14ac:dyDescent="0.3">
      <c r="B132" s="18" t="s">
        <v>147</v>
      </c>
      <c r="C132">
        <f>W24</f>
        <v>15000</v>
      </c>
    </row>
  </sheetData>
  <pageMargins left="0.7" right="0.7" top="0.75" bottom="0.75" header="0.3" footer="0.3"/>
  <pageSetup paperSize="9" orientation="portrait" r:id="rId1"/>
  <headerFooter>
    <oddFooter>&amp;C&amp;1#&amp;"Calibri"&amp;7&amp;K737373 Sensitivity: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India 2018 (2)</vt:lpstr>
      <vt:lpstr>India 2018</vt:lpstr>
    </vt:vector>
  </TitlesOfParts>
  <Company>BELGACOM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MOHAIDEEN Syrah Banu (PRS/MOB)</dc:creator>
  <cp:lastModifiedBy>MOHAIDEEN Syrah Banu (SGI/MST)</cp:lastModifiedBy>
  <dcterms:created xsi:type="dcterms:W3CDTF">2013-10-05T14:47:47Z</dcterms:created>
  <dcterms:modified xsi:type="dcterms:W3CDTF">2019-04-22T15:24:30Z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c568a3-8637-42ee-a65c-3dcd5fe35721_Enabled">
    <vt:lpwstr>True</vt:lpwstr>
  </property>
  <property fmtid="{D5CDD505-2E9C-101B-9397-08002B2CF9AE}" pid="3" name="MSIP_Label_49c568a3-8637-42ee-a65c-3dcd5fe35721_SiteId">
    <vt:lpwstr>e7ab81b2-1e84-4bf7-9dcb-b6fec01ed138</vt:lpwstr>
  </property>
  <property fmtid="{D5CDD505-2E9C-101B-9397-08002B2CF9AE}" pid="4" name="MSIP_Label_49c568a3-8637-42ee-a65c-3dcd5fe35721_Owner">
    <vt:lpwstr>syrah.banu.mohaideen@proximus.com</vt:lpwstr>
  </property>
  <property fmtid="{D5CDD505-2E9C-101B-9397-08002B2CF9AE}" pid="5" name="MSIP_Label_49c568a3-8637-42ee-a65c-3dcd5fe35721_SetDate">
    <vt:lpwstr>2019-04-10T20:45:33.1203268Z</vt:lpwstr>
  </property>
  <property fmtid="{D5CDD505-2E9C-101B-9397-08002B2CF9AE}" pid="6" name="MSIP_Label_49c568a3-8637-42ee-a65c-3dcd5fe35721_Name">
    <vt:lpwstr>Confidential</vt:lpwstr>
  </property>
  <property fmtid="{D5CDD505-2E9C-101B-9397-08002B2CF9AE}" pid="7" name="MSIP_Label_49c568a3-8637-42ee-a65c-3dcd5fe35721_Application">
    <vt:lpwstr>Microsoft Azure Information Protection</vt:lpwstr>
  </property>
  <property fmtid="{D5CDD505-2E9C-101B-9397-08002B2CF9AE}" pid="8" name="MSIP_Label_49c568a3-8637-42ee-a65c-3dcd5fe35721_Extended_MSFT_Method">
    <vt:lpwstr>Automatic</vt:lpwstr>
  </property>
  <property fmtid="{D5CDD505-2E9C-101B-9397-08002B2CF9AE}" pid="9" name="Sensitivity">
    <vt:lpwstr>Confidential</vt:lpwstr>
  </property>
</Properties>
</file>